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CF5B6F2A-6AAB-4ECC-96E4-570E51698E6D}" xr6:coauthVersionLast="47" xr6:coauthVersionMax="47" xr10:uidLastSave="{00000000-0000-0000-0000-000000000000}"/>
  <bookViews>
    <workbookView xWindow="-120" yWindow="-120" windowWidth="29040" windowHeight="157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8" i="1"/>
  <c r="G1538" i="1"/>
  <c r="H1539" i="1"/>
  <c r="G1539" i="1"/>
  <c r="H1540" i="1"/>
  <c r="G1540" i="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I1546" i="1" s="1"/>
  <c r="J1547" i="1"/>
  <c r="H1547" i="1"/>
  <c r="G1547" i="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J1554" i="1"/>
  <c r="H1554" i="1"/>
  <c r="G1554" i="1"/>
  <c r="I1554" i="1" s="1"/>
  <c r="H1555" i="1"/>
  <c r="G1555" i="1"/>
  <c r="H1556" i="1"/>
  <c r="G1556" i="1"/>
  <c r="J1557" i="1"/>
  <c r="H1557" i="1"/>
  <c r="G1557" i="1"/>
  <c r="I1557" i="1" s="1"/>
  <c r="J1558" i="1"/>
  <c r="H1558" i="1"/>
  <c r="G1558" i="1"/>
  <c r="I1558" i="1" s="1"/>
  <c r="J1559" i="1"/>
  <c r="H1559" i="1"/>
  <c r="G1559" i="1"/>
  <c r="I1559" i="1" s="1"/>
  <c r="J1560" i="1"/>
  <c r="H1560" i="1"/>
  <c r="G1560" i="1"/>
  <c r="I1560" i="1" s="1"/>
  <c r="J1561" i="1"/>
  <c r="H1561" i="1"/>
  <c r="G1561" i="1"/>
  <c r="I1561" i="1" s="1"/>
  <c r="J1562" i="1"/>
  <c r="H1562" i="1"/>
  <c r="G1562" i="1"/>
  <c r="I1562" i="1" s="1"/>
  <c r="H1563" i="1"/>
  <c r="G1563" i="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J1570" i="1"/>
  <c r="H1570" i="1"/>
  <c r="G1570" i="1"/>
  <c r="I1570" i="1" s="1"/>
  <c r="H1571" i="1"/>
  <c r="G1571" i="1"/>
  <c r="H1572" i="1"/>
  <c r="G1572" i="1"/>
  <c r="J1573" i="1"/>
  <c r="H1573" i="1"/>
  <c r="G1573" i="1"/>
  <c r="I1573" i="1" s="1"/>
  <c r="J1574" i="1"/>
  <c r="H1574" i="1"/>
  <c r="G1574" i="1"/>
  <c r="I1574" i="1" s="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I1581" i="1" s="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B346" i="9"/>
  <c r="E345" i="9"/>
  <c r="I10" i="3" s="1"/>
  <c r="D44" i="8"/>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1" i="9" l="1"/>
  <c r="G344" i="9"/>
  <c r="E344" i="9" s="1"/>
  <c r="B344" i="9" s="1"/>
  <c r="I39" i="3"/>
  <c r="C1621" i="1"/>
  <c r="G343" i="9"/>
  <c r="E343" i="9" s="1"/>
  <c r="F141" i="6"/>
  <c r="H31" i="3"/>
  <c r="C1537" i="1"/>
  <c r="G348" i="9"/>
  <c r="E348"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8" i="9"/>
  <c r="E347" i="9"/>
  <c r="H1537" i="1"/>
  <c r="G1537" i="1"/>
  <c r="H9" i="3"/>
  <c r="B343" i="9"/>
  <c r="E342" i="9"/>
  <c r="H1621" i="1"/>
  <c r="G1621"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4"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<sst xmlns="http://schemas.openxmlformats.org/spreadsheetml/2006/main" count="4733" uniqueCount="3656">
  <si>
    <t>Obveznik:</t>
  </si>
  <si>
    <t>18049 - ZDRASTVENA I VETERINARSKA ŠKOLA DR. ANDRIJE ŠTAMPARA VINKOVCI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</si>
  <si>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</si>
  <si>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</si>
  <si>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</si>
  <si>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</si>
  <si>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</si>
  <si>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</si>
  <si>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</si>
  <si>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</si>
  <si>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</si>
  <si>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</si>
  <si>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</si>
  <si>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</si>
  <si>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</si>
  <si>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</si>
  <si>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</si>
  <si>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</si>
  <si>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</si>
  <si>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</si>
  <si>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</si>
  <si>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</si>
  <si>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</si>
  <si>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</si>
  <si>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</si>
  <si>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</si>
  <si>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</si>
  <si>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</si>
  <si>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</si>
  <si>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</si>
  <si>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</si>
  <si>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</si>
  <si>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</si>
  <si>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</si>
  <si>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</si>
  <si>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</si>
  <si>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</si>
  <si>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</si>
  <si>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</si>
  <si>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</si>
  <si>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</si>
  <si>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</si>
  <si>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</si>
  <si>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</si>
  <si>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</si>
  <si>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</si>
  <si>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</si>
  <si>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</si>
  <si>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</si>
  <si>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</si>
  <si>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</si>
  <si>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</si>
  <si>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</si>
  <si>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</si>
  <si>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</si>
  <si>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</si>
  <si>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</si>
  <si>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</si>
  <si>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</si>
  <si>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</si>
  <si>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</si>
  <si>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</si>
  <si>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</si>
  <si>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</si>
  <si>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</si>
  <si>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</si>
  <si>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</si>
  <si>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</si>
  <si>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</si>
  <si>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</si>
  <si>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</si>
  <si>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</si>
  <si>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</si>
  <si>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</si>
  <si>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</si>
  <si>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</si>
  <si>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</si>
  <si>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</si>
  <si>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</si>
  <si>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</si>
  <si>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</si>
  <si>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</si>
  <si>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</si>
  <si>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</si>
  <si>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</si>
  <si>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</si>
  <si>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</si>
  <si>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</si>
  <si>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</si>
  <si>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</si>
  <si>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</si>
  <si>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</si>
  <si>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</si>
  <si>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</si>
  <si>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</si>
  <si>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</si>
  <si>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</si>
  <si>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</si>
  <si>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</si>
  <si>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</si>
  <si>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</si>
  <si>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</si>
  <si>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</si>
  <si>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</si>
  <si>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</si>
  <si>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</si>
  <si>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</si>
  <si>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</si>
  <si>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</si>
  <si>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</si>
  <si>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</si>
  <si>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</si>
  <si>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</si>
  <si>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</si>
  <si>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</si>
  <si>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</si>
  <si>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</si>
  <si>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</si>
  <si>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</si>
  <si>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</si>
  <si>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</si>
  <si>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</si>
  <si>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</si>
  <si>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</si>
  <si>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</si>
  <si>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</si>
  <si>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</si>
  <si>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</si>
  <si>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</si>
  <si>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</si>
  <si>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</si>
  <si>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</si>
  <si>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</si>
  <si>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</si>
  <si>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</si>
  <si>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</si>
  <si>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</si>
  <si>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</si>
  <si>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</si>
  <si>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</si>
  <si>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</si>
  <si>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</si>
  <si>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</si>
  <si>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</si>
  <si>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</si>
  <si>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</si>
  <si>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</si>
  <si>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</si>
  <si>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</si>
  <si>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</si>
  <si>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</si>
  <si>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</si>
  <si>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</si>
  <si>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</si>
  <si>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</si>
  <si>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</si>
  <si>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</si>
  <si>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</si>
  <si>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</si>
  <si>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</si>
  <si>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</si>
  <si>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</si>
  <si>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</si>
  <si>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</si>
  <si>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</si>
  <si>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</si>
  <si>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</si>
  <si>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</si>
  <si>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</si>
  <si>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</si>
  <si>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</si>
  <si>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</si>
  <si>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</si>
  <si>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</si>
  <si>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</si>
  <si>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</si>
  <si>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</si>
  <si>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</si>
  <si>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</si>
  <si>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</si>
  <si>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</si>
  <si>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</si>
  <si>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</si>
  <si>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</si>
  <si>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</si>
  <si>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</si>
  <si>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</si>
  <si>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</si>
  <si>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</si>
  <si>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</si>
  <si>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</si>
  <si>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</si>
  <si>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</si>
  <si>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</si>
  <si>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</si>
  <si>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</si>
  <si>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</si>
  <si>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</si>
  <si>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</si>
  <si>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</si>
  <si>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</si>
  <si>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</si>
  <si>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</si>
  <si>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</si>
  <si>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</si>
  <si>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</si>
  <si>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</si>
  <si>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</si>
  <si>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</si>
  <si>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</si>
  <si>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</si>
  <si>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</si>
  <si>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</si>
  <si>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</si>
  <si>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</si>
  <si>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</si>
  <si>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</si>
  <si>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</si>
  <si>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</si>
  <si>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</si>
  <si>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</si>
  <si>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</si>
  <si>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</si>
  <si>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</si>
  <si>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</si>
  <si>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</si>
  <si>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</si>
  <si>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</si>
  <si>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</si>
  <si>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</si>
  <si>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</si>
  <si>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</si>
  <si>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</si>
  <si>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</si>
  <si>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</si>
  <si>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</si>
  <si>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</si>
  <si>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</si>
  <si>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</si>
  <si>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</si>
  <si>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</si>
  <si>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</si>
  <si>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</si>
  <si>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</si>
  <si>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</si>
  <si>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</si>
  <si>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</si>
  <si>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</si>
  <si>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</si>
  <si>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</si>
  <si>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</si>
  <si>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</si>
  <si>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</si>
  <si>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</si>
  <si>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</si>
  <si>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</si>
  <si>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</si>
  <si>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</si>
  <si>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</si>
  <si>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</si>
  <si>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</si>
  <si>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</si>
  <si>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</si>
  <si>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</si>
  <si>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</si>
  <si>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</si>
  <si>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</si>
  <si>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</si>
  <si>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</si>
  <si>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</si>
  <si>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</si>
  <si>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</si>
  <si>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</si>
  <si>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</si>
  <si>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</si>
  <si>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</si>
  <si>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</si>
  <si>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</si>
  <si>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</si>
  <si>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</si>
  <si>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</si>
  <si>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</si>
  <si>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</si>
  <si>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</si>
  <si>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</si>
  <si>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</si>
  <si>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</si>
  <si>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</si>
  <si>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</si>
  <si>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</si>
  <si>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</si>
  <si>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</si>
  <si>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</si>
  <si>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</si>
  <si>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</si>
  <si>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</si>
  <si>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</si>
  <si>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</si>
  <si>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</si>
  <si>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</si>
  <si>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</si>
  <si>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</si>
  <si>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</si>
  <si>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</si>
  <si>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</si>
  <si>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</si>
  <si>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</si>
  <si>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</si>
  <si>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</si>
  <si>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</si>
  <si>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</si>
  <si>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</si>
  <si>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</si>
  <si>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</si>
  <si>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</si>
  <si>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</si>
  <si>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</si>
  <si>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</si>
  <si>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</si>
  <si>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</si>
  <si>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</si>
  <si>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</si>
  <si>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</si>
  <si>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</si>
  <si>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</si>
  <si>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</si>
  <si>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</si>
  <si>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</si>
  <si>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</si>
  <si>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</si>
  <si>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</si>
  <si>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</si>
  <si>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</si>
  <si>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</si>
  <si>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</si>
  <si>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</si>
  <si>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</si>
  <si>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</si>
  <si>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</si>
  <si>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</si>
  <si>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</si>
  <si>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</si>
  <si>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</si>
  <si>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</si>
  <si>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</si>
  <si>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</si>
  <si>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</si>
  <si>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</si>
  <si>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</si>
  <si>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</si>
  <si>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</si>
  <si>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</si>
  <si>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</si>
  <si>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</si>
  <si>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</si>
  <si>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</si>
  <si>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</si>
  <si>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</si>
  <si>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</si>
  <si>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</si>
  <si>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</si>
  <si>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</si>
  <si>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</si>
  <si>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</si>
  <si>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</si>
  <si>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</si>
  <si>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</si>
  <si>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</si>
  <si>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</si>
  <si>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</si>
  <si>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</si>
  <si>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</si>
  <si>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</si>
  <si>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</si>
  <si>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</si>
  <si>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</si>
  <si>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</si>
  <si>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</si>
  <si>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</si>
  <si>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</si>
  <si>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</si>
  <si>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</si>
  <si>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</si>
  <si>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</si>
  <si>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</si>
  <si>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</si>
  <si>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</si>
  <si>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</si>
  <si>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</si>
  <si>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</si>
  <si>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</si>
  <si>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</si>
  <si>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</si>
  <si>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</si>
  <si>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</si>
  <si>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</si>
  <si>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</si>
  <si>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</si>
  <si>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</si>
  <si>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</si>
  <si>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</si>
  <si>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</si>
  <si>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</si>
  <si>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</si>
  <si>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</si>
  <si>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</si>
  <si>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</si>
  <si>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</si>
  <si>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</si>
  <si>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</si>
  <si>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</si>
  <si>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</si>
  <si>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</si>
  <si>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</si>
  <si>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</si>
  <si>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</si>
  <si>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</si>
  <si>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</si>
  <si>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</si>
  <si>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</si>
  <si>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</si>
  <si>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</si>
  <si>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</si>
  <si>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</si>
  <si>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</si>
  <si>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</si>
  <si>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</si>
  <si>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</si>
  <si>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</si>
  <si>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</si>
  <si>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</si>
  <si>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</si>
  <si>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</si>
  <si>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</si>
  <si>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</si>
  <si>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</si>
  <si>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</si>
  <si>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</si>
  <si>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</si>
  <si>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</si>
  <si>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</si>
  <si>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</si>
  <si>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</si>
  <si>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</si>
  <si>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</si>
  <si>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</si>
  <si>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</si>
  <si>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</si>
  <si>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</si>
  <si>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</si>
  <si>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</si>
  <si>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</si>
  <si>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</si>
  <si>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</si>
  <si>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</si>
  <si>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</si>
  <si>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</si>
  <si>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</si>
  <si>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</si>
  <si>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</si>
  <si>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</si>
  <si>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</si>
  <si>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</si>
  <si>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</si>
  <si>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</si>
  <si>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</si>
  <si>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</si>
  <si>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</si>
  <si>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</si>
  <si>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</si>
  <si>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</si>
  <si>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</si>
  <si>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</si>
  <si>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</si>
  <si>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</si>
  <si>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</si>
  <si>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</si>
  <si>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</si>
  <si>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</si>
  <si>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</si>
  <si>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</si>
  <si>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</si>
  <si>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</si>
  <si>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</si>
  <si>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</si>
  <si>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</si>
  <si>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</si>
  <si>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</si>
  <si>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</si>
  <si>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</si>
  <si>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</si>
  <si>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</si>
  <si>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</si>
  <si>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</si>
  <si>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</si>
  <si>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</si>
  <si>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</si>
  <si>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</si>
  <si>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</si>
  <si>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</si>
  <si>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</si>
  <si>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</si>
  <si>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</si>
  <si>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</si>
  <si>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</si>
  <si>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</si>
  <si>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</si>
  <si>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</si>
  <si>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</si>
  <si>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</si>
  <si>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</si>
  <si>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</si>
  <si>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</si>
  <si>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</si>
  <si>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</si>
  <si>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</si>
  <si>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</si>
  <si>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</si>
  <si>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</si>
  <si>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</si>
  <si>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</si>
  <si>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</si>
  <si>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</si>
  <si>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</si>
  <si>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</si>
  <si>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</si>
  <si>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</si>
  <si>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</si>
  <si>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</si>
  <si>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</si>
  <si>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</si>
  <si>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</si>
  <si>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</si>
  <si>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</si>
  <si>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</si>
  <si>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</si>
  <si>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</si>
  <si>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</si>
  <si>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</si>
  <si>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</si>
  <si>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</si>
  <si>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</si>
  <si>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</si>
  <si>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</si>
  <si>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</si>
  <si>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</si>
  <si>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</si>
  <si>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</si>
  <si>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</si>
  <si>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</si>
  <si>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</si>
  <si>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</si>
  <si>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</si>
  <si>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</si>
  <si>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</si>
  <si>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</si>
  <si>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</si>
  <si>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</si>
  <si>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</si>
  <si>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</si>
  <si>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</si>
  <si>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</si>
  <si>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</si>
  <si>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</si>
  <si>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</si>
  <si>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</si>
  <si>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</si>
  <si>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</si>
  <si>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</si>
  <si>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</si>
  <si>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</si>
  <si>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</si>
  <si>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</si>
  <si>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</si>
  <si>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</si>
  <si>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</si>
  <si>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</si>
  <si>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</si>
  <si>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</si>
  <si>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</si>
  <si>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</si>
  <si>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</si>
  <si>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</si>
  <si>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</si>
  <si>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</si>
  <si>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</si>
  <si>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</si>
  <si>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</si>
  <si>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</si>
  <si>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</si>
  <si>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</si>
  <si>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</si>
  <si>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</si>
  <si>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</si>
  <si>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</si>
  <si>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</si>
  <si>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</si>
  <si>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</si>
  <si>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</si>
  <si>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</si>
  <si>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</si>
  <si>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</si>
  <si>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</si>
  <si>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</si>
  <si>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</si>
  <si>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</si>
  <si>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</si>
  <si>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</si>
  <si>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</si>
  <si>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</si>
  <si>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</si>
  <si>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</si>
  <si>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</si>
  <si>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</si>
  <si>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</si>
  <si>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</si>
  <si>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</si>
  <si>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</si>
  <si>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</si>
  <si>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</si>
  <si>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</si>
  <si>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</si>
  <si>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</si>
  <si>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</si>
  <si>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</si>
  <si>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</si>
  <si>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</si>
  <si>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</si>
  <si>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</si>
  <si>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</si>
  <si>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</si>
  <si>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</si>
  <si>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</si>
  <si>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</si>
  <si>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</si>
  <si>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</si>
  <si>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</si>
  <si>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</si>
  <si>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</si>
  <si>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</si>
  <si>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</si>
  <si>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</si>
  <si>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</si>
  <si>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</si>
  <si>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</si>
  <si>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</si>
  <si>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</si>
  <si>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</si>
  <si>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</si>
  <si>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</si>
  <si>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</si>
  <si>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</si>
  <si>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</si>
  <si>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</si>
  <si>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</si>
  <si>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</si>
  <si>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</si>
  <si>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</si>
  <si>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</si>
  <si>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</si>
  <si>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</si>
  <si>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</si>
  <si>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</si>
  <si>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</si>
  <si>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</si>
  <si>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</si>
  <si>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</si>
  <si>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</si>
  <si>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</si>
  <si>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</si>
  <si>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</si>
  <si>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</si>
  <si>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</si>
  <si>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</si>
  <si>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</si>
  <si>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</si>
  <si>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</si>
  <si>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</si>
  <si>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</si>
  <si>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</si>
  <si>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</si>
  <si>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</si>
  <si>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</si>
  <si>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</si>
  <si>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</si>
  <si>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</si>
  <si>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</si>
  <si>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</si>
  <si>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</si>
  <si>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</si>
  <si>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</si>
  <si>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</si>
  <si>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</si>
  <si>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</si>
  <si>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</si>
  <si>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</si>
  <si>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</si>
  <si>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</si>
  <si>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</si>
  <si>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</si>
  <si>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</si>
  <si>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</si>
  <si>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</si>
  <si>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</si>
  <si>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</si>
  <si>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</si>
  <si>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</si>
  <si>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</si>
  <si>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</si>
  <si>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</si>
  <si>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</si>
  <si>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</si>
  <si>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</si>
  <si>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</si>
  <si>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</si>
  <si>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</si>
  <si>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</si>
  <si>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</si>
  <si>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</si>
  <si>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</si>
  <si>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</si>
  <si>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</si>
  <si>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</si>
  <si>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</si>
  <si>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</si>
  <si>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</si>
  <si>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</si>
  <si>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</si>
  <si>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</si>
  <si>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</si>
  <si>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</si>
  <si>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</si>
  <si>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</si>
  <si>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</si>
  <si>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</si>
  <si>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</si>
  <si>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</si>
  <si>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</si>
  <si>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</si>
  <si>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</si>
  <si>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</si>
  <si>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</si>
  <si>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</si>
  <si>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</si>
  <si>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</si>
  <si>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</si>
  <si>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</si>
  <si>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</si>
  <si>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</si>
  <si>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</si>
  <si>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</si>
  <si>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</si>
  <si>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</si>
  <si>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</si>
  <si>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</si>
  <si>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</si>
  <si>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</si>
  <si>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</si>
  <si>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</si>
  <si>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</si>
  <si>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</si>
  <si>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</si>
  <si>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</si>
  <si>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</si>
  <si>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</si>
  <si>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</si>
  <si>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</si>
  <si>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</si>
  <si>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</si>
  <si>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</si>
  <si>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</si>
  <si>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</si>
  <si>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</si>
  <si>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</si>
  <si>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</si>
  <si>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</si>
  <si>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</si>
  <si>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</si>
  <si>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</si>
  <si>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</si>
  <si>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</si>
  <si>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</si>
  <si>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</si>
  <si>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</si>
  <si>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</si>
  <si>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</si>
  <si>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</si>
  <si>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</si>
  <si>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</si>
  <si>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</si>
  <si>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</si>
  <si>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</si>
  <si>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</si>
  <si>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</si>
  <si>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</si>
  <si>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</si>
  <si>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</si>
  <si>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</si>
  <si>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</si>
  <si>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</si>
  <si>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</si>
  <si>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</si>
  <si>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</si>
  <si>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</si>
  <si>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</si>
  <si>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</si>
  <si>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</si>
  <si>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</si>
  <si>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</si>
  <si>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</si>
  <si>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</si>
  <si>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</si>
  <si>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</si>
  <si>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</si>
  <si>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</si>
  <si>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</si>
  <si>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</si>
  <si>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</si>
  <si>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</si>
  <si>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</si>
  <si>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</si>
  <si>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</si>
  <si>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</si>
  <si>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</si>
  <si>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</si>
  <si>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</si>
  <si>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</si>
  <si>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</si>
  <si>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</si>
  <si>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</si>
  <si>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</si>
  <si>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</si>
  <si>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</si>
  <si>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</si>
  <si>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</si>
  <si>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</si>
  <si>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</si>
  <si>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</si>
  <si>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</si>
  <si>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</si>
  <si>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</si>
  <si>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</si>
  <si>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</si>
  <si>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</si>
  <si>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</si>
  <si>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</si>
  <si>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</si>
  <si>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</si>
  <si>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</si>
  <si>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</si>
  <si>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</si>
  <si>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</si>
  <si>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</si>
  <si>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</si>
  <si>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</si>
  <si>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</si>
  <si>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</si>
  <si>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</si>
  <si>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</si>
  <si>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</si>
  <si>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</si>
  <si>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</si>
  <si>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</si>
  <si>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</si>
  <si>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</si>
  <si>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</si>
  <si>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</si>
  <si>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</si>
  <si>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</si>
  <si>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</si>
  <si>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</si>
  <si>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</si>
  <si>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</si>
  <si>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</si>
  <si>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</si>
  <si>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</si>
  <si>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</si>
  <si>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</si>
  <si>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</si>
  <si>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</si>
  <si>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</si>
  <si>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</si>
  <si>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</si>
  <si>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</si>
  <si>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</si>
  <si>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</si>
  <si>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</si>
  <si>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</si>
  <si>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</si>
  <si>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</si>
  <si>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</si>
  <si>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</si>
  <si>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</si>
  <si>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</si>
  <si>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</si>
  <si>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</si>
  <si>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</si>
  <si>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</si>
  <si>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</si>
  <si>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</si>
  <si>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</si>
  <si>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</si>
  <si>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</si>
  <si>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</si>
  <si>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</si>
  <si>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</si>
  <si>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</si>
  <si>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</si>
  <si>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</si>
  <si>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</si>
  <si>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</si>
  <si>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</si>
  <si>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</si>
  <si>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</si>
  <si>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</si>
  <si>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</si>
  <si>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</si>
  <si>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</si>
  <si>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</si>
  <si>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</si>
  <si>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</si>
  <si>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</si>
  <si>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</si>
  <si>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</si>
  <si>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</si>
  <si>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</si>
  <si>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</si>
  <si>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</si>
  <si>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</si>
  <si>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</si>
  <si>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</si>
  <si>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</si>
  <si>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</si>
  <si>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</si>
  <si>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</si>
  <si>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</si>
  <si>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</si>
  <si>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</si>
  <si>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</si>
  <si>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</si>
  <si>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</si>
  <si>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</si>
  <si>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</si>
  <si>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</si>
  <si>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</si>
  <si>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</si>
  <si>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</si>
  <si>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</si>
  <si>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</si>
  <si>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</si>
  <si>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</si>
  <si>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</si>
  <si>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</si>
  <si>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</si>
  <si>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</si>
  <si>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</si>
  <si>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</si>
  <si>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</si>
  <si>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</si>
  <si>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</si>
  <si>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</si>
  <si>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</si>
  <si>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</si>
  <si>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</si>
  <si>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</si>
  <si>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</si>
  <si>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</si>
  <si>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</si>
  <si>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</si>
  <si>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</si>
  <si>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</si>
  <si>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</si>
  <si>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</si>
  <si>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</si>
  <si>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</si>
  <si>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</si>
  <si>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</si>
  <si>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</si>
  <si>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</si>
  <si>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</si>
  <si>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</si>
  <si>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</si>
  <si>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</si>
  <si>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</si>
  <si>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</si>
  <si>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</si>
  <si>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</si>
  <si>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</si>
  <si>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</si>
  <si>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</si>
  <si>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</si>
  <si>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</si>
  <si>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</si>
  <si>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</si>
  <si>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</si>
  <si>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</si>
  <si>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</si>
  <si>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</si>
  <si>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</si>
  <si>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</si>
  <si>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</si>
  <si>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</si>
  <si>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</si>
  <si>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</si>
  <si>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</si>
  <si>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</si>
  <si>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</si>
  <si>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</si>
  <si>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</si>
  <si>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</si>
  <si>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</si>
  <si>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</si>
  <si>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</si>
  <si>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</si>
  <si>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</si>
  <si>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</si>
  <si>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</si>
  <si>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</si>
  <si>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</si>
  <si>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</si>
  <si>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</si>
  <si>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</si>
  <si>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</si>
  <si>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</si>
  <si>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</si>
  <si>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</si>
  <si>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</si>
  <si>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</si>
  <si>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</si>
  <si>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</si>
  <si>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</si>
  <si>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</si>
  <si>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</si>
  <si>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</si>
  <si>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</si>
  <si>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</si>
  <si>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</si>
  <si>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</si>
  <si>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</si>
  <si>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</si>
  <si>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</si>
  <si>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</si>
  <si>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</si>
  <si>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</si>
  <si>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</si>
  <si>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</si>
  <si>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</si>
  <si>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</si>
  <si>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</si>
  <si>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</si>
  <si>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</si>
  <si>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</si>
  <si>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</si>
  <si>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</si>
  <si>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</si>
  <si>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</si>
  <si>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</si>
  <si>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</si>
  <si>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</si>
  <si>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</si>
  <si>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</si>
  <si>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</si>
  <si>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</si>
  <si>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</si>
  <si>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</si>
  <si>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</si>
  <si>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</si>
  <si>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</si>
  <si>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</si>
  <si>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</si>
  <si>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</si>
  <si>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</si>
  <si>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</si>
  <si>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</si>
  <si>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</si>
  <si>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</si>
  <si>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</si>
  <si>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</si>
  <si>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</si>
  <si>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</si>
  <si>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</si>
  <si>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</si>
  <si>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</si>
  <si>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</si>
  <si>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</si>
  <si>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</si>
  <si>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</si>
  <si>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</si>
  <si>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</si>
  <si>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</si>
  <si>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</si>
  <si>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</si>
  <si>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</si>
  <si>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</si>
  <si>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</si>
  <si>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</si>
  <si>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</si>
  <si>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</si>
  <si>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</si>
  <si>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</si>
  <si>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</si>
  <si>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</si>
  <si>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</si>
  <si>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</si>
  <si>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</si>
  <si>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</si>
  <si>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</si>
  <si>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</si>
  <si>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</si>
  <si>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</si>
  <si>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</si>
  <si>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</si>
  <si>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</si>
  <si>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</si>
  <si>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</si>
  <si>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</si>
  <si>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</si>
  <si>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</si>
  <si>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</si>
  <si>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</si>
  <si>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</si>
  <si>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</si>
  <si>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</si>
  <si>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</si>
  <si>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</si>
  <si>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</si>
  <si>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</si>
  <si>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</si>
  <si>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</si>
  <si>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</si>
  <si>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</si>
  <si>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</si>
  <si>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</si>
  <si>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</si>
  <si>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</si>
  <si>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</si>
  <si>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</si>
  <si>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</si>
  <si>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</si>
  <si>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</si>
  <si>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</si>
  <si>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</si>
  <si>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</si>
  <si>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</si>
  <si>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</si>
  <si>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</si>
  <si>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</si>
  <si>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</si>
  <si>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</si>
  <si>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</si>
  <si>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</si>
  <si>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</si>
  <si>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</si>
  <si>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</si>
  <si>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</si>
  <si>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</si>
  <si>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</si>
  <si>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</si>
  <si>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</si>
  <si>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</si>
  <si>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</si>
  <si>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</si>
  <si>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</si>
  <si>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</si>
  <si>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</si>
  <si>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</si>
  <si>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</si>
  <si>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</si>
  <si>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</si>
  <si>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</si>
  <si>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</si>
  <si>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</si>
  <si>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</si>
  <si>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</si>
  <si>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</si>
  <si>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</si>
  <si>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</si>
  <si>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</si>
  <si>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</si>
  <si>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</si>
  <si>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</si>
  <si>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</si>
  <si>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</si>
  <si>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</si>
  <si>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</si>
  <si>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</si>
  <si>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</si>
  <si>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</si>
  <si>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</si>
  <si>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</si>
  <si>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</si>
  <si>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</si>
  <si>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</si>
  <si>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</si>
  <si>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</si>
  <si>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</si>
  <si>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</si>
  <si>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</si>
  <si>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</si>
  <si>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</si>
  <si>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</si>
  <si>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</si>
  <si>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</si>
  <si>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</si>
  <si>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</si>
  <si>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</si>
  <si>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</si>
  <si>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</si>
  <si>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</si>
  <si>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</si>
  <si>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</si>
  <si>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</si>
  <si>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</si>
  <si>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</si>
  <si>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</si>
  <si>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</si>
  <si>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</si>
  <si>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</si>
  <si>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</si>
  <si>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</si>
  <si>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</si>
  <si>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</si>
  <si>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</si>
  <si>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</si>
  <si>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</si>
  <si>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</si>
  <si>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</si>
  <si>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</si>
  <si>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</si>
  <si>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</si>
  <si>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</si>
  <si>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</si>
  <si>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</si>
  <si>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</si>
  <si>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</si>
  <si>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</si>
  <si>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</si>
  <si>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</si>
  <si>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</si>
  <si>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</si>
  <si>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</si>
  <si>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</si>
  <si>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</si>
  <si>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</si>
  <si>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</si>
  <si>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</si>
  <si>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</si>
  <si>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</si>
  <si>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</si>
  <si>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</si>
  <si>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</si>
  <si>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</si>
  <si>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</si>
  <si>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</si>
  <si>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</si>
  <si>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</si>
  <si>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</si>
  <si>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</si>
  <si>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</si>
  <si>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</si>
  <si>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</si>
  <si>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</si>
  <si>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</si>
  <si>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</si>
  <si>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</si>
  <si>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</si>
  <si>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</si>
  <si>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</si>
  <si>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</si>
  <si>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</si>
  <si>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</si>
  <si>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</si>
  <si>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</si>
  <si>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</si>
  <si>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</si>
  <si>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</si>
  <si>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</si>
  <si>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</si>
  <si>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</si>
  <si>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</si>
  <si>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</si>
  <si>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</si>
  <si>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</si>
  <si>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</si>
  <si>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</si>
  <si>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</si>
  <si>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</si>
  <si>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</si>
  <si>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</si>
  <si>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</si>
  <si>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</si>
  <si>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</si>
  <si>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</si>
  <si>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</si>
  <si>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</si>
  <si>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</si>
  <si>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</si>
  <si>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</si>
  <si>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</si>
  <si>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</si>
  <si>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</si>
  <si>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</si>
  <si>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</si>
  <si>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</si>
  <si>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</si>
  <si>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</si>
  <si>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</si>
  <si>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</si>
  <si>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</si>
  <si>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</si>
  <si>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</si>
  <si>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</si>
  <si>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</si>
  <si>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</si>
  <si>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</si>
  <si>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</si>
  <si>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</si>
  <si>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</si>
  <si>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</si>
  <si>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</si>
  <si>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</si>
  <si>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</si>
  <si>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</si>
  <si>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</si>
  <si>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</si>
  <si>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</si>
  <si>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</si>
  <si>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</si>
  <si>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</si>
  <si>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</si>
  <si>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</si>
  <si>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</si>
  <si>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</si>
  <si>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</si>
  <si>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</si>
  <si>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</si>
  <si>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</si>
  <si>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</si>
  <si>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</si>
  <si>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</si>
  <si>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</si>
  <si>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</si>
  <si>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</si>
  <si>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</si>
  <si>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</si>
  <si>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</si>
  <si>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</si>
  <si>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</si>
  <si>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</si>
  <si>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</si>
  <si>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</si>
  <si>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</si>
  <si>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</si>
  <si>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</si>
  <si>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</si>
  <si>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</si>
  <si>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</si>
  <si>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</si>
  <si>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</si>
  <si>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</si>
  <si>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</si>
  <si>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</si>
  <si>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</si>
  <si>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</si>
  <si>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</si>
  <si>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</si>
  <si>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</si>
  <si>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</si>
  <si>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</si>
  <si>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</si>
  <si>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</si>
  <si>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</si>
  <si>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</si>
  <si>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</si>
  <si>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</si>
  <si>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</si>
  <si>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</si>
  <si>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</si>
  <si>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</si>
  <si>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</si>
  <si>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</si>
  <si>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</si>
  <si>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</si>
  <si>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</si>
  <si>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</si>
  <si>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</si>
  <si>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</si>
  <si>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</si>
  <si>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</si>
  <si>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</si>
  <si>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</si>
  <si>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</si>
  <si>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</si>
  <si>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</si>
  <si>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</si>
  <si>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</si>
  <si>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</si>
  <si>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</si>
  <si>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</si>
  <si>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</si>
  <si>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</si>
  <si>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</si>
  <si>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</si>
  <si>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</si>
  <si>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</si>
  <si>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</si>
  <si>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</si>
  <si>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</si>
  <si>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</si>
  <si>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</si>
  <si>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</si>
  <si>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</si>
  <si>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</si>
  <si>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</si>
  <si>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</si>
  <si>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</si>
  <si>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</si>
  <si>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</si>
  <si>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</si>
  <si>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</si>
  <si>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</si>
  <si>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</si>
  <si>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</si>
  <si>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</si>
  <si>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</si>
  <si>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</si>
  <si>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</si>
  <si>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</si>
  <si>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</si>
  <si>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</si>
  <si>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</si>
  <si>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</si>
  <si>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</si>
  <si>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</si>
  <si>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</si>
  <si>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</si>
  <si>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</si>
  <si>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</si>
  <si>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</si>
  <si>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</si>
  <si>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</si>
  <si>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</si>
  <si>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</si>
  <si>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</si>
  <si>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</si>
  <si>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</si>
  <si>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</si>
  <si>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</si>
  <si>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</si>
  <si>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</si>
  <si>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</si>
  <si>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</si>
  <si>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</si>
  <si>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</si>
  <si>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</si>
  <si>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</si>
  <si>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</si>
  <si>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</si>
  <si>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</si>
  <si>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</si>
  <si>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</si>
  <si>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</si>
  <si>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</si>
  <si>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</si>
  <si>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</si>
  <si>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</si>
  <si>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</si>
  <si>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</si>
  <si>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</si>
  <si>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</si>
  <si>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</si>
  <si>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</si>
  <si>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</si>
  <si>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</si>
  <si>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</si>
  <si>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</si>
  <si>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</si>
  <si>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</si>
  <si>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</si>
  <si>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</si>
  <si>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</si>
  <si>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</si>
  <si>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</si>
  <si>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</si>
  <si>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</si>
  <si>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</si>
  <si>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</si>
  <si>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</si>
  <si>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</si>
  <si>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</si>
  <si>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</si>
  <si>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</si>
  <si>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</si>
  <si>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</si>
  <si>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</si>
  <si>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</si>
  <si>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</si>
  <si>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</si>
  <si>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</si>
  <si>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</si>
  <si>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</si>
  <si>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</si>
  <si>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</si>
  <si>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</si>
  <si>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</si>
  <si>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</si>
  <si>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</si>
  <si>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</si>
  <si>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</si>
  <si>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</si>
  <si>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</si>
  <si>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</si>
  <si>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</si>
  <si>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</si>
  <si>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</si>
  <si>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</si>
  <si>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</si>
  <si>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</si>
  <si>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</si>
  <si>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</si>
  <si>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</si>
  <si>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</si>
  <si>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</si>
  <si>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</si>
  <si>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</si>
  <si>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</si>
  <si>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</si>
  <si>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</si>
  <si>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</si>
  <si>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</si>
  <si>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</si>
  <si>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</si>
  <si>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</si>
  <si>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</si>
  <si>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</si>
  <si>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</si>
  <si>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</si>
  <si>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</si>
  <si>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</si>
  <si>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</si>
  <si>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</si>
  <si>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</si>
  <si>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</si>
  <si>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</si>
  <si>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</si>
  <si>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</si>
  <si>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</si>
  <si>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</si>
  <si>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</si>
  <si>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</si>
  <si>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</si>
  <si>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</si>
  <si>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</si>
  <si>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</si>
  <si>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</si>
  <si>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</si>
  <si>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</si>
  <si>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</si>
  <si>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</si>
  <si>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</si>
  <si>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</si>
  <si>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</si>
  <si>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</si>
  <si>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</si>
  <si>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</si>
  <si>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</si>
  <si>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</si>
  <si>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</si>
  <si>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</si>
  <si>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</si>
  <si>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</si>
  <si>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</si>
  <si>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</si>
  <si>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</si>
  <si>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</si>
  <si>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</si>
  <si>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</si>
  <si>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</si>
  <si>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</si>
  <si>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</si>
  <si>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</si>
  <si>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</si>
  <si>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</si>
  <si>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</si>
  <si>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</si>
  <si>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</si>
  <si>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</si>
  <si>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</si>
  <si>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</si>
  <si>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</si>
  <si>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</si>
  <si>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</si>
  <si>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</si>
  <si>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</si>
  <si>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</si>
  <si>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</si>
  <si>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</si>
  <si>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</si>
  <si>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</si>
  <si>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</si>
  <si>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</si>
  <si>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</si>
  <si>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</si>
  <si>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</si>
  <si>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</si>
  <si>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</si>
  <si>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</si>
  <si>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</si>
  <si>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</si>
  <si>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</si>
  <si>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</si>
  <si>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</si>
  <si>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</si>
  <si>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</si>
  <si>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</si>
  <si>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</si>
  <si>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</si>
  <si>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</si>
  <si>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</si>
  <si>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</si>
  <si>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</si>
  <si>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</si>
  <si>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</si>
  <si>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</si>
  <si>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</si>
  <si>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</si>
  <si>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</si>
  <si>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</si>
  <si>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</si>
  <si>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</si>
  <si>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</si>
  <si>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</si>
  <si>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</si>
  <si>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</si>
  <si>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</si>
  <si>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</si>
  <si>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</si>
  <si>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</si>
  <si>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</si>
  <si>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</si>
  <si>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</si>
  <si>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</si>
  <si>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</si>
  <si>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</si>
  <si>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</si>
  <si>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</si>
  <si>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</si>
  <si>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</si>
  <si>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</si>
  <si>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</si>
  <si>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</si>
  <si>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</si>
  <si>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</si>
  <si>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</si>
  <si>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</si>
  <si>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</si>
  <si>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</si>
  <si>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</si>
  <si>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</si>
  <si>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</si>
  <si>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</si>
  <si>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</si>
  <si>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</si>
  <si>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</si>
  <si>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</si>
  <si>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</si>
  <si>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</si>
  <si>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</si>
  <si>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</si>
  <si>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</si>
  <si>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</si>
  <si>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</si>
  <si>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</si>
  <si>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</si>
  <si>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</si>
  <si>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</si>
  <si>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</si>
  <si>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</si>
  <si>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</si>
  <si>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</si>
  <si>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</si>
  <si>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</si>
  <si>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</si>
  <si>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</si>
  <si>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</si>
  <si>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</si>
  <si>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</si>
  <si>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</si>
  <si>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</si>
  <si>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</si>
  <si>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</si>
  <si>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</si>
  <si>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</si>
  <si>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</si>
  <si>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</si>
  <si>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</si>
  <si>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</si>
  <si>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</si>
  <si>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</si>
  <si>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</si>
  <si>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</si>
  <si>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</si>
  <si>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</si>
  <si>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</si>
  <si>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</si>
  <si>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</si>
  <si>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</si>
  <si>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</si>
  <si>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</si>
  <si>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</si>
  <si>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</si>
  <si>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</si>
  <si>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</si>
  <si>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</si>
  <si>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</si>
  <si>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</si>
  <si>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</si>
  <si>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</si>
  <si>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</si>
  <si>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</si>
  <si>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</si>
  <si>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</si>
  <si>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</si>
  <si>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</si>
  <si>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</si>
  <si>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</si>
  <si>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</si>
  <si>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</si>
  <si>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</si>
  <si>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</si>
  <si>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</si>
  <si>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</si>
  <si>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</si>
  <si>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</si>
  <si>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</si>
  <si>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</si>
  <si>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</si>
  <si>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</si>
  <si>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</si>
  <si>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</si>
  <si>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</si>
  <si>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</si>
  <si>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</si>
  <si>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</si>
  <si>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</si>
  <si>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</si>
  <si>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</si>
  <si>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</si>
  <si>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</si>
  <si>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</si>
  <si>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</si>
  <si>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</si>
  <si>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</si>
  <si>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</si>
  <si>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</si>
  <si>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</si>
  <si>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</si>
  <si>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</si>
  <si>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</si>
  <si>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</si>
  <si>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</si>
  <si>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</si>
  <si>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</si>
  <si>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</si>
  <si>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</si>
  <si>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</si>
  <si>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</si>
  <si>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</si>
  <si>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</si>
  <si>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</si>
  <si>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</si>
  <si>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</si>
  <si>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</si>
  <si>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</si>
  <si>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</si>
  <si>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</si>
  <si>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</si>
  <si>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</si>
  <si>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</si>
  <si>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</si>
  <si>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</si>
  <si>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</si>
  <si>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</si>
  <si>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</si>
  <si>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</si>
  <si>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</si>
  <si>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</si>
  <si>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</si>
  <si>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</si>
  <si>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</si>
  <si>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</si>
  <si>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</si>
  <si>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</si>
  <si>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</si>
  <si>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</si>
  <si>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</si>
  <si>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</si>
  <si>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</si>
  <si>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</si>
  <si>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</si>
  <si>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</si>
  <si>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</si>
  <si>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</si>
  <si>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</si>
  <si>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</si>
  <si>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</si>
  <si>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</si>
  <si>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</si>
  <si>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</si>
  <si>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</si>
  <si>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</si>
  <si>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</si>
  <si>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</si>
  <si>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</si>
  <si>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</si>
  <si>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</si>
  <si>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</si>
  <si>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</si>
  <si>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</si>
  <si>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</si>
  <si>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</si>
  <si>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</si>
  <si>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</si>
  <si>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</si>
  <si>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</si>
  <si>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</si>
  <si>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</si>
  <si>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</si>
  <si>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</si>
  <si>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</si>
  <si>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</si>
  <si>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</si>
  <si>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</si>
  <si>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</si>
  <si>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</si>
  <si>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</si>
  <si>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</si>
  <si>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</si>
  <si>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</si>
  <si>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</si>
  <si>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</si>
  <si>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</si>
  <si>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</si>
  <si>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</si>
  <si>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</si>
  <si>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</si>
  <si>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</si>
  <si>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</si>
  <si>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</si>
  <si>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</si>
  <si>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</si>
  <si>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</si>
  <si>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</si>
  <si>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</si>
  <si>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</si>
  <si>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</si>
  <si>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</si>
  <si>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</si>
  <si>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</si>
  <si>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</si>
  <si>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</si>
  <si>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</si>
  <si>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</si>
  <si>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</si>
  <si>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</si>
  <si>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</si>
  <si>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</si>
  <si>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</si>
  <si>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</si>
  <si>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</si>
  <si>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</si>
  <si>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</si>
  <si>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</si>
  <si>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</si>
  <si>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</si>
  <si>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</si>
  <si>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</si>
  <si>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</si>
  <si>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</si>
  <si>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</si>
  <si>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</si>
  <si>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</si>
  <si>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</si>
  <si>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</si>
  <si>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</si>
  <si>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</si>
  <si>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</si>
  <si>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</si>
  <si>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</si>
  <si>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</si>
  <si>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</si>
  <si>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</si>
  <si>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</si>
  <si>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</si>
  <si>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</si>
  <si>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</si>
  <si>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</si>
  <si>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</si>
  <si>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</si>
  <si>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</si>
  <si>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</si>
  <si>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</si>
  <si>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</si>
  <si>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</si>
  <si>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</si>
  <si>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</si>
  <si>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</si>
  <si>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</si>
  <si>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</si>
  <si>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</si>
  <si>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</si>
  <si>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</si>
  <si>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</si>
  <si>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</si>
  <si>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</si>
  <si>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</si>
  <si>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</si>
  <si>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</si>
  <si>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</si>
  <si>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</si>
  <si>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</si>
  <si>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</si>
  <si>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</si>
  <si>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</si>
  <si>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</si>
  <si>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</si>
  <si>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</si>
  <si>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</si>
  <si>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</si>
  <si>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</si>
  <si>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</si>
  <si>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</si>
  <si>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</si>
  <si>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</si>
  <si>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</si>
  <si>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</si>
  <si>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</si>
  <si>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</si>
  <si>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</si>
  <si>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</si>
  <si>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</si>
  <si>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</si>
  <si>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</si>
  <si>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</si>
  <si>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</si>
  <si>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</si>
  <si>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</si>
  <si>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</si>
  <si>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</si>
  <si>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</si>
  <si>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</si>
  <si>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</si>
  <si>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</si>
  <si>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</si>
  <si>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</si>
  <si>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</si>
  <si>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</si>
  <si>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</si>
  <si>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</si>
  <si>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</si>
  <si>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</si>
  <si>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</si>
  <si>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</si>
  <si>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</si>
  <si>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</si>
  <si>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</si>
  <si>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</si>
  <si>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</si>
  <si>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</si>
  <si>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</si>
  <si>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</si>
  <si>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</si>
  <si>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</si>
  <si>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</si>
  <si>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</si>
  <si>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</si>
  <si>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</si>
  <si>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</si>
  <si>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ZDRASTVENA I VETERINARSKA ŠKOLA DR. ANDRIJE ŠTAMPARA VINKOVCI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</si>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</sst>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2012836.95</v>
      </c>
      <c r="D2" s="7">
        <f>'PR-RAS'!E6</f>
        <v>2155765.67</v>
      </c>
      <c r="E2" s="7">
        <v>0</v>
      </c>
      <c r="F2" s="7">
        <v>0</v>
      </c>
      <c r="G2" s="8">
        <f t="shared" ref="G2:G274" si="0">(B2/1000)*(C2*1+D2*2)</f>
        <v>6324.3682900000003</v>
      </c>
      <c r="H2" s="8">
        <f t="shared" ref="H2:H274" si="1">ABS(C2-ROUND(C2,0))+ABS(D2-ROUND(D2,0))</f>
        <v>0.38000000012107193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1820263.8499999999</v>
      </c>
      <c r="D45" s="2">
        <f>'PR-RAS'!E49</f>
        <v>1987436.8900000001</v>
      </c>
      <c r="E45" s="2">
        <v>0</v>
      </c>
      <c r="F45" s="2">
        <v>0</v>
      </c>
      <c r="G45" s="3">
        <f t="shared" si="0"/>
        <v>254986.05571999997</v>
      </c>
      <c r="H45" s="3">
        <f t="shared" si="1"/>
        <v>0.26000000000931323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1800109.7999999998</v>
      </c>
      <c r="D64" s="2">
        <f>'PR-RAS'!E68</f>
        <v>1982032.52</v>
      </c>
      <c r="E64" s="2">
        <v>0</v>
      </c>
      <c r="F64" s="2">
        <v>0</v>
      </c>
      <c r="G64" s="3">
        <f t="shared" si="0"/>
        <v>363143.01491999999</v>
      </c>
      <c r="H64" s="3">
        <f t="shared" si="1"/>
        <v>0.68000000016763806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1798862.14</v>
      </c>
      <c r="D65" s="2">
        <f>'PR-RAS'!E69</f>
        <v>1980665.73</v>
      </c>
      <c r="E65" s="2">
        <v>0</v>
      </c>
      <c r="F65" s="2">
        <v>0</v>
      </c>
      <c r="G65" s="3">
        <f t="shared" si="0"/>
        <v>368652.39039999997</v>
      </c>
      <c r="H65" s="3">
        <f t="shared" si="1"/>
        <v>0.40999999991618097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1247.6600000000001</v>
      </c>
      <c r="D66" s="2">
        <f>'PR-RAS'!E70</f>
        <v>1366.79</v>
      </c>
      <c r="E66" s="2">
        <v>0</v>
      </c>
      <c r="F66" s="2">
        <v>0</v>
      </c>
      <c r="G66" s="3">
        <f t="shared" si="0"/>
        <v>258.78059999999999</v>
      </c>
      <c r="H66" s="3">
        <f t="shared" si="1"/>
        <v>0.54999999999995453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20154.05</v>
      </c>
      <c r="D70" s="2">
        <f>'PR-RAS'!E74</f>
        <v>5404.37</v>
      </c>
      <c r="E70" s="2">
        <v>0</v>
      </c>
      <c r="F70" s="2">
        <v>0</v>
      </c>
      <c r="G70" s="3">
        <f t="shared" si="0"/>
        <v>2136.4325100000001</v>
      </c>
      <c r="H70" s="3">
        <f t="shared" si="1"/>
        <v>0.41999999999916326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20154.05</v>
      </c>
      <c r="D71" s="2">
        <f>'PR-RAS'!E75</f>
        <v>5404.37</v>
      </c>
      <c r="E71" s="2">
        <v>0</v>
      </c>
      <c r="F71" s="2">
        <v>0</v>
      </c>
      <c r="G71" s="3">
        <f t="shared" si="0"/>
        <v>2167.3953000000001</v>
      </c>
      <c r="H71" s="3">
        <f t="shared" si="1"/>
        <v>0.41999999999916326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11.05</v>
      </c>
      <c r="D78" s="2">
        <f>'PR-RAS'!E82</f>
        <v>0.01</v>
      </c>
      <c r="E78" s="2">
        <v>0</v>
      </c>
      <c r="F78" s="2">
        <v>0</v>
      </c>
      <c r="G78" s="3">
        <f t="shared" si="0"/>
        <v>0.85238999999999998</v>
      </c>
      <c r="H78" s="3">
        <f t="shared" si="1"/>
        <v>6.0000000000000712E-2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11.05</v>
      </c>
      <c r="D79" s="2">
        <f>'PR-RAS'!E83</f>
        <v>0.01</v>
      </c>
      <c r="E79" s="2">
        <v>0</v>
      </c>
      <c r="F79" s="2">
        <v>0</v>
      </c>
      <c r="G79" s="3">
        <f t="shared" si="0"/>
        <v>0.86346000000000001</v>
      </c>
      <c r="H79" s="3">
        <f t="shared" si="1"/>
        <v>6.0000000000000712E-2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11.05</v>
      </c>
      <c r="D81" s="2">
        <f>'PR-RAS'!E85</f>
        <v>0.01</v>
      </c>
      <c r="E81" s="2">
        <v>0</v>
      </c>
      <c r="F81" s="2">
        <v>0</v>
      </c>
      <c r="G81" s="3">
        <f t="shared" si="0"/>
        <v>0.88560000000000005</v>
      </c>
      <c r="H81" s="3">
        <f t="shared" si="1"/>
        <v>6.0000000000000712E-2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12599.85</v>
      </c>
      <c r="D102" s="2">
        <f>'PR-RAS'!E106</f>
        <v>12901.07</v>
      </c>
      <c r="E102" s="2">
        <v>0</v>
      </c>
      <c r="F102" s="2">
        <v>0</v>
      </c>
      <c r="G102" s="3">
        <f t="shared" si="0"/>
        <v>3878.6009899999999</v>
      </c>
      <c r="H102" s="3">
        <f t="shared" si="1"/>
        <v>0.21999999999934516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12599.85</v>
      </c>
      <c r="D108" s="2">
        <f>'PR-RAS'!E112</f>
        <v>12901.07</v>
      </c>
      <c r="E108" s="2">
        <v>0</v>
      </c>
      <c r="F108" s="2">
        <v>0</v>
      </c>
      <c r="G108" s="3">
        <f t="shared" si="0"/>
        <v>4109.0129299999999</v>
      </c>
      <c r="H108" s="3">
        <f t="shared" si="1"/>
        <v>0.21999999999934516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12599.85</v>
      </c>
      <c r="D113" s="2">
        <f>'PR-RAS'!E117</f>
        <v>12901.07</v>
      </c>
      <c r="E113" s="2">
        <v>0</v>
      </c>
      <c r="F113" s="2">
        <v>0</v>
      </c>
      <c r="G113" s="3">
        <f t="shared" si="0"/>
        <v>4301.0228799999995</v>
      </c>
      <c r="H113" s="3">
        <f t="shared" si="1"/>
        <v>0.21999999999934516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13817.57</v>
      </c>
      <c r="D121" s="2">
        <f>'PR-RAS'!E125</f>
        <v>17972.34</v>
      </c>
      <c r="E121" s="2">
        <v>0</v>
      </c>
      <c r="F121" s="2">
        <v>0</v>
      </c>
      <c r="G121" s="3">
        <f t="shared" si="0"/>
        <v>5971.4699999999993</v>
      </c>
      <c r="H121" s="3">
        <f t="shared" si="1"/>
        <v>0.77000000000043656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10714.57</v>
      </c>
      <c r="D122" s="2">
        <f>'PR-RAS'!E126</f>
        <v>15242.34</v>
      </c>
      <c r="E122" s="2">
        <v>0</v>
      </c>
      <c r="F122" s="2">
        <v>0</v>
      </c>
      <c r="G122" s="3">
        <f t="shared" si="0"/>
        <v>4985.1092499999995</v>
      </c>
      <c r="H122" s="3">
        <f t="shared" si="1"/>
        <v>0.77000000000043656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10714.57</v>
      </c>
      <c r="D124" s="2">
        <f>'PR-RAS'!E128</f>
        <v>15242.34</v>
      </c>
      <c r="E124" s="2">
        <v>0</v>
      </c>
      <c r="F124" s="2">
        <v>0</v>
      </c>
      <c r="G124" s="3">
        <f t="shared" si="0"/>
        <v>5067.5077499999998</v>
      </c>
      <c r="H124" s="3">
        <f t="shared" si="1"/>
        <v>0.77000000000043656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3103</v>
      </c>
      <c r="D125" s="2">
        <f>'PR-RAS'!E129</f>
        <v>2730</v>
      </c>
      <c r="E125" s="2">
        <v>0</v>
      </c>
      <c r="F125" s="2">
        <v>0</v>
      </c>
      <c r="G125" s="3">
        <f t="shared" si="0"/>
        <v>1061.8119999999999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3103</v>
      </c>
      <c r="D126" s="2">
        <f>'PR-RAS'!E130</f>
        <v>2730</v>
      </c>
      <c r="E126" s="2">
        <v>0</v>
      </c>
      <c r="F126" s="2">
        <v>0</v>
      </c>
      <c r="G126" s="3">
        <f t="shared" si="0"/>
        <v>1070.375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165806.19</v>
      </c>
      <c r="D130" s="2">
        <f>'PR-RAS'!E134</f>
        <v>137209.81</v>
      </c>
      <c r="E130" s="2">
        <v>0</v>
      </c>
      <c r="F130" s="2">
        <v>0</v>
      </c>
      <c r="G130" s="3">
        <f t="shared" si="0"/>
        <v>56789.129489999999</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165806.19</v>
      </c>
      <c r="D131" s="2">
        <f>'PR-RAS'!E135</f>
        <v>137209.81</v>
      </c>
      <c r="E131" s="2">
        <v>0</v>
      </c>
      <c r="F131" s="2">
        <v>0</v>
      </c>
      <c r="G131" s="3">
        <f t="shared" si="0"/>
        <v>57229.355300000003</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165806.19</v>
      </c>
      <c r="D132" s="2">
        <f>'PR-RAS'!E136</f>
        <v>137209.81</v>
      </c>
      <c r="E132" s="2">
        <v>0</v>
      </c>
      <c r="F132" s="2">
        <v>0</v>
      </c>
      <c r="G132" s="3">
        <f t="shared" si="0"/>
        <v>57669.581109999999</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338.44</v>
      </c>
      <c r="D136" s="2">
        <f>'PR-RAS'!E140</f>
        <v>245.55</v>
      </c>
      <c r="E136" s="2">
        <v>0</v>
      </c>
      <c r="F136" s="2">
        <v>0</v>
      </c>
      <c r="G136" s="3">
        <f t="shared" si="0"/>
        <v>111.9879</v>
      </c>
      <c r="H136" s="3">
        <f t="shared" si="1"/>
        <v>0.88999999999998636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338.44</v>
      </c>
      <c r="D147" s="2">
        <f>'PR-RAS'!E151</f>
        <v>245.55</v>
      </c>
      <c r="E147" s="2">
        <v>0</v>
      </c>
      <c r="F147" s="2">
        <v>0</v>
      </c>
      <c r="G147" s="3">
        <f t="shared" si="0"/>
        <v>121.11283999999999</v>
      </c>
      <c r="H147" s="3">
        <f t="shared" si="1"/>
        <v>0.88999999999998636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1967817.71</v>
      </c>
      <c r="D148" s="2">
        <f>'PR-RAS'!E152</f>
        <v>2335010.92</v>
      </c>
      <c r="E148" s="2">
        <v>0</v>
      </c>
      <c r="F148" s="2">
        <v>0</v>
      </c>
      <c r="G148" s="3">
        <f t="shared" si="0"/>
        <v>975762.4138499999</v>
      </c>
      <c r="H148" s="3">
        <f t="shared" si="1"/>
        <v>0.37000000011175871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1758372.34</v>
      </c>
      <c r="D149" s="2">
        <f>'PR-RAS'!E153</f>
        <v>2114328.54</v>
      </c>
      <c r="E149" s="2">
        <v>0</v>
      </c>
      <c r="F149" s="2">
        <v>0</v>
      </c>
      <c r="G149" s="3">
        <f t="shared" si="0"/>
        <v>886080.35415999999</v>
      </c>
      <c r="H149" s="3">
        <f t="shared" si="1"/>
        <v>0.80000000004656613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1185391.6000000001</v>
      </c>
      <c r="D150" s="2">
        <f>'PR-RAS'!E154</f>
        <v>1416838.5</v>
      </c>
      <c r="E150" s="2">
        <v>0</v>
      </c>
      <c r="F150" s="2">
        <v>0</v>
      </c>
      <c r="G150" s="3">
        <f t="shared" si="0"/>
        <v>598841.22140000004</v>
      </c>
      <c r="H150" s="3">
        <f t="shared" si="1"/>
        <v>0.89999999990686774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1129436.95</v>
      </c>
      <c r="D151" s="2">
        <f>'PR-RAS'!E155</f>
        <v>1351122.43</v>
      </c>
      <c r="E151" s="2">
        <v>0</v>
      </c>
      <c r="F151" s="2">
        <v>0</v>
      </c>
      <c r="G151" s="3">
        <f t="shared" si="0"/>
        <v>574752.27149999992</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55262.34</v>
      </c>
      <c r="D153" s="2">
        <f>'PR-RAS'!E157</f>
        <v>65643.97</v>
      </c>
      <c r="E153" s="2">
        <v>0</v>
      </c>
      <c r="F153" s="2">
        <v>0</v>
      </c>
      <c r="G153" s="3">
        <f t="shared" si="0"/>
        <v>28355.64256</v>
      </c>
      <c r="H153" s="3">
        <f t="shared" si="1"/>
        <v>0.36999999999534339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692.31</v>
      </c>
      <c r="D154" s="2">
        <f>'PR-RAS'!E158</f>
        <v>72.099999999999994</v>
      </c>
      <c r="E154" s="2">
        <v>0</v>
      </c>
      <c r="F154" s="2">
        <v>0</v>
      </c>
      <c r="G154" s="3">
        <f t="shared" si="0"/>
        <v>127.98603</v>
      </c>
      <c r="H154" s="3">
        <f t="shared" si="1"/>
        <v>0.40999999999993975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60011.53</v>
      </c>
      <c r="D155" s="2">
        <f>'PR-RAS'!E159</f>
        <v>71094.89</v>
      </c>
      <c r="E155" s="2">
        <v>0</v>
      </c>
      <c r="F155" s="2">
        <v>0</v>
      </c>
      <c r="G155" s="3">
        <f t="shared" si="0"/>
        <v>31139.00174</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512969.20999999996</v>
      </c>
      <c r="D156" s="2">
        <f>'PR-RAS'!E160</f>
        <v>626395.15</v>
      </c>
      <c r="E156" s="2">
        <v>0</v>
      </c>
      <c r="F156" s="2">
        <v>0</v>
      </c>
      <c r="G156" s="3">
        <f t="shared" si="0"/>
        <v>273692.72405000002</v>
      </c>
      <c r="H156" s="3">
        <f t="shared" si="1"/>
        <v>0.35999999998603016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288166.3</v>
      </c>
      <c r="D157" s="2">
        <f>'PR-RAS'!E161</f>
        <v>353968.53</v>
      </c>
      <c r="E157" s="2">
        <v>0</v>
      </c>
      <c r="F157" s="2">
        <v>0</v>
      </c>
      <c r="G157" s="3">
        <f t="shared" si="0"/>
        <v>155392.12416000001</v>
      </c>
      <c r="H157" s="3">
        <f t="shared" si="1"/>
        <v>0.76999999996041879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224802.91</v>
      </c>
      <c r="D158" s="2">
        <f>'PR-RAS'!E162</f>
        <v>272426.62</v>
      </c>
      <c r="E158" s="2">
        <v>0</v>
      </c>
      <c r="F158" s="2">
        <v>0</v>
      </c>
      <c r="G158" s="3">
        <f t="shared" si="0"/>
        <v>120836.01555000001</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207078.9</v>
      </c>
      <c r="D160" s="2">
        <f>'PR-RAS'!E164</f>
        <v>219102.87999999998</v>
      </c>
      <c r="E160" s="2">
        <v>0</v>
      </c>
      <c r="F160" s="2">
        <v>0</v>
      </c>
      <c r="G160" s="3">
        <f t="shared" si="0"/>
        <v>102600.26093999999</v>
      </c>
      <c r="H160" s="3">
        <f t="shared" si="1"/>
        <v>0.22000000003026798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78801.08</v>
      </c>
      <c r="D161" s="2">
        <f>'PR-RAS'!E165</f>
        <v>72181.62</v>
      </c>
      <c r="E161" s="2">
        <v>0</v>
      </c>
      <c r="F161" s="2">
        <v>0</v>
      </c>
      <c r="G161" s="3">
        <f t="shared" si="0"/>
        <v>35706.2912</v>
      </c>
      <c r="H161" s="3">
        <f t="shared" si="1"/>
        <v>0.46000000000640284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13575.34</v>
      </c>
      <c r="D162" s="2">
        <f>'PR-RAS'!E166</f>
        <v>11991.11</v>
      </c>
      <c r="E162" s="2">
        <v>0</v>
      </c>
      <c r="F162" s="2">
        <v>0</v>
      </c>
      <c r="G162" s="3">
        <f t="shared" si="0"/>
        <v>6046.7671599999994</v>
      </c>
      <c r="H162" s="3">
        <f t="shared" si="1"/>
        <v>0.4500000000007276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54299.74</v>
      </c>
      <c r="D163" s="2">
        <f>'PR-RAS'!E167</f>
        <v>59361.64</v>
      </c>
      <c r="E163" s="2">
        <v>0</v>
      </c>
      <c r="F163" s="2">
        <v>0</v>
      </c>
      <c r="G163" s="3">
        <f t="shared" si="0"/>
        <v>28029.729240000001</v>
      </c>
      <c r="H163" s="3">
        <f t="shared" si="1"/>
        <v>0.62000000000261934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3190</v>
      </c>
      <c r="D164" s="2">
        <f>'PR-RAS'!E168</f>
        <v>290</v>
      </c>
      <c r="E164" s="2">
        <v>0</v>
      </c>
      <c r="F164" s="2">
        <v>0</v>
      </c>
      <c r="G164" s="3">
        <f t="shared" si="0"/>
        <v>614.51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7736</v>
      </c>
      <c r="D165" s="2">
        <f>'PR-RAS'!E169</f>
        <v>538.87</v>
      </c>
      <c r="E165" s="2">
        <v>0</v>
      </c>
      <c r="F165" s="2">
        <v>0</v>
      </c>
      <c r="G165" s="3">
        <f t="shared" si="0"/>
        <v>1445.45336</v>
      </c>
      <c r="H165" s="3">
        <f t="shared" si="1"/>
        <v>0.12999999999999545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52910.86</v>
      </c>
      <c r="D166" s="2">
        <f>'PR-RAS'!E170</f>
        <v>47032.810000000005</v>
      </c>
      <c r="E166" s="2">
        <v>0</v>
      </c>
      <c r="F166" s="2">
        <v>0</v>
      </c>
      <c r="G166" s="3">
        <f t="shared" si="0"/>
        <v>24251.119200000005</v>
      </c>
      <c r="H166" s="3">
        <f t="shared" si="1"/>
        <v>0.32999999999447027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12340.33</v>
      </c>
      <c r="D167" s="2">
        <f>'PR-RAS'!E171</f>
        <v>10939.02</v>
      </c>
      <c r="E167" s="2">
        <v>0</v>
      </c>
      <c r="F167" s="2">
        <v>0</v>
      </c>
      <c r="G167" s="3">
        <f t="shared" si="0"/>
        <v>5680.249420000001</v>
      </c>
      <c r="H167" s="3">
        <f t="shared" si="1"/>
        <v>0.3500000000003638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2448.77</v>
      </c>
      <c r="D168" s="2">
        <f>'PR-RAS'!E172</f>
        <v>3650.26</v>
      </c>
      <c r="E168" s="2">
        <v>0</v>
      </c>
      <c r="F168" s="2">
        <v>0</v>
      </c>
      <c r="G168" s="3">
        <f t="shared" si="0"/>
        <v>1628.1314300000001</v>
      </c>
      <c r="H168" s="3">
        <f t="shared" si="1"/>
        <v>0.49000000000023647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29453.13</v>
      </c>
      <c r="D169" s="2">
        <f>'PR-RAS'!E173</f>
        <v>28709.08</v>
      </c>
      <c r="E169" s="2">
        <v>0</v>
      </c>
      <c r="F169" s="2">
        <v>0</v>
      </c>
      <c r="G169" s="3">
        <f t="shared" si="0"/>
        <v>14594.376720000002</v>
      </c>
      <c r="H169" s="3">
        <f t="shared" si="1"/>
        <v>0.21000000000276486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2616.38</v>
      </c>
      <c r="D170" s="2">
        <f>'PR-RAS'!E174</f>
        <v>2618.65</v>
      </c>
      <c r="E170" s="2">
        <v>0</v>
      </c>
      <c r="F170" s="2">
        <v>0</v>
      </c>
      <c r="G170" s="3">
        <f t="shared" si="0"/>
        <v>1327.2719200000001</v>
      </c>
      <c r="H170" s="3">
        <f t="shared" si="1"/>
        <v>0.73000000000001819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5613.87</v>
      </c>
      <c r="D171" s="2">
        <f>'PR-RAS'!E175</f>
        <v>801</v>
      </c>
      <c r="E171" s="2">
        <v>0</v>
      </c>
      <c r="F171" s="2">
        <v>0</v>
      </c>
      <c r="G171" s="3">
        <f t="shared" si="0"/>
        <v>1226.6979000000001</v>
      </c>
      <c r="H171" s="3">
        <f t="shared" si="1"/>
        <v>0.13000000000010914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438.38</v>
      </c>
      <c r="D173" s="2">
        <f>'PR-RAS'!E177</f>
        <v>314.8</v>
      </c>
      <c r="E173" s="2">
        <v>0</v>
      </c>
      <c r="F173" s="2">
        <v>0</v>
      </c>
      <c r="G173" s="3">
        <f t="shared" si="0"/>
        <v>183.69255999999999</v>
      </c>
      <c r="H173" s="3">
        <f t="shared" si="1"/>
        <v>0.57999999999998408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66457.09</v>
      </c>
      <c r="D174" s="2">
        <f>'PR-RAS'!E178</f>
        <v>90508.67</v>
      </c>
      <c r="E174" s="2">
        <v>0</v>
      </c>
      <c r="F174" s="2">
        <v>0</v>
      </c>
      <c r="G174" s="3">
        <f t="shared" si="0"/>
        <v>42813.076389999995</v>
      </c>
      <c r="H174" s="3">
        <f t="shared" si="1"/>
        <v>0.41999999999825377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7971.68</v>
      </c>
      <c r="D175" s="2">
        <f>'PR-RAS'!E179</f>
        <v>7821.18</v>
      </c>
      <c r="E175" s="2">
        <v>0</v>
      </c>
      <c r="F175" s="2">
        <v>0</v>
      </c>
      <c r="G175" s="3">
        <f t="shared" si="0"/>
        <v>4108.8429599999999</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5800.79</v>
      </c>
      <c r="D176" s="2">
        <f>'PR-RAS'!E180</f>
        <v>9070.75</v>
      </c>
      <c r="E176" s="2">
        <v>0</v>
      </c>
      <c r="F176" s="2">
        <v>0</v>
      </c>
      <c r="G176" s="3">
        <f t="shared" si="0"/>
        <v>4189.9007499999998</v>
      </c>
      <c r="H176" s="3">
        <f t="shared" si="1"/>
        <v>0.46000000000003638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6474.89</v>
      </c>
      <c r="D178" s="2">
        <f>'PR-RAS'!E182</f>
        <v>6722.66</v>
      </c>
      <c r="E178" s="2">
        <v>0</v>
      </c>
      <c r="F178" s="2">
        <v>0</v>
      </c>
      <c r="G178" s="3">
        <f t="shared" si="0"/>
        <v>3525.8771699999998</v>
      </c>
      <c r="H178" s="3">
        <f t="shared" si="1"/>
        <v>0.4499999999998181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766.36</v>
      </c>
      <c r="D179" s="2">
        <f>'PR-RAS'!E183</f>
        <v>822.35</v>
      </c>
      <c r="E179" s="2">
        <v>0</v>
      </c>
      <c r="F179" s="2">
        <v>0</v>
      </c>
      <c r="G179" s="3">
        <f t="shared" si="0"/>
        <v>429.16867999999999</v>
      </c>
      <c r="H179" s="3">
        <f t="shared" si="1"/>
        <v>0.71000000000003638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1933.01</v>
      </c>
      <c r="D180" s="2">
        <f>'PR-RAS'!E184</f>
        <v>6400</v>
      </c>
      <c r="E180" s="2">
        <v>0</v>
      </c>
      <c r="F180" s="2">
        <v>0</v>
      </c>
      <c r="G180" s="3">
        <f t="shared" si="0"/>
        <v>2637.2087900000001</v>
      </c>
      <c r="H180" s="3">
        <f t="shared" si="1"/>
        <v>9.9999999999909051E-3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39623.67</v>
      </c>
      <c r="D181" s="2">
        <f>'PR-RAS'!E185</f>
        <v>52327.85</v>
      </c>
      <c r="E181" s="2">
        <v>0</v>
      </c>
      <c r="F181" s="2">
        <v>0</v>
      </c>
      <c r="G181" s="3">
        <f t="shared" si="0"/>
        <v>25970.286599999999</v>
      </c>
      <c r="H181" s="3">
        <f t="shared" si="1"/>
        <v>0.48000000000320142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2610.4299999999998</v>
      </c>
      <c r="D182" s="2">
        <f>'PR-RAS'!E186</f>
        <v>2764.82</v>
      </c>
      <c r="E182" s="2">
        <v>0</v>
      </c>
      <c r="F182" s="2">
        <v>0</v>
      </c>
      <c r="G182" s="3">
        <f t="shared" si="0"/>
        <v>1473.35267</v>
      </c>
      <c r="H182" s="3">
        <f t="shared" si="1"/>
        <v>0.60999999999967258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1276.26</v>
      </c>
      <c r="D183" s="2">
        <f>'PR-RAS'!E187</f>
        <v>4579.0600000000004</v>
      </c>
      <c r="E183" s="2">
        <v>0</v>
      </c>
      <c r="F183" s="2">
        <v>0</v>
      </c>
      <c r="G183" s="3">
        <f t="shared" si="0"/>
        <v>1899.0571600000001</v>
      </c>
      <c r="H183" s="3">
        <f t="shared" si="1"/>
        <v>0.32000000000039108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8909.8700000000008</v>
      </c>
      <c r="D190" s="2">
        <f>'PR-RAS'!E194</f>
        <v>9379.7799999999988</v>
      </c>
      <c r="E190" s="2">
        <v>0</v>
      </c>
      <c r="F190" s="2">
        <v>0</v>
      </c>
      <c r="G190" s="3">
        <f t="shared" si="0"/>
        <v>5229.5222700000004</v>
      </c>
      <c r="H190" s="3">
        <f t="shared" si="1"/>
        <v>0.3500000000003638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2553.54</v>
      </c>
      <c r="D192" s="2">
        <f>'PR-RAS'!E196</f>
        <v>2725.64</v>
      </c>
      <c r="E192" s="2">
        <v>0</v>
      </c>
      <c r="F192" s="2">
        <v>0</v>
      </c>
      <c r="G192" s="3">
        <f t="shared" si="0"/>
        <v>1528.9206199999999</v>
      </c>
      <c r="H192" s="3">
        <f t="shared" si="1"/>
        <v>0.82000000000016371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2460.64</v>
      </c>
      <c r="D193" s="2">
        <f>'PR-RAS'!E197</f>
        <v>2029.67</v>
      </c>
      <c r="E193" s="2">
        <v>0</v>
      </c>
      <c r="F193" s="2">
        <v>0</v>
      </c>
      <c r="G193" s="3">
        <f t="shared" si="0"/>
        <v>1251.8361599999998</v>
      </c>
      <c r="H193" s="3">
        <f t="shared" si="1"/>
        <v>0.69000000000005457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85</v>
      </c>
      <c r="D194" s="2">
        <f>'PR-RAS'!E198</f>
        <v>90</v>
      </c>
      <c r="E194" s="2">
        <v>0</v>
      </c>
      <c r="F194" s="2">
        <v>0</v>
      </c>
      <c r="G194" s="3">
        <f t="shared" si="0"/>
        <v>51.145000000000003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3053.04</v>
      </c>
      <c r="D195" s="2">
        <f>'PR-RAS'!E199</f>
        <v>3296.84</v>
      </c>
      <c r="E195" s="2">
        <v>0</v>
      </c>
      <c r="F195" s="2">
        <v>0</v>
      </c>
      <c r="G195" s="3">
        <f t="shared" si="0"/>
        <v>1871.4636800000003</v>
      </c>
      <c r="H195" s="3">
        <f t="shared" si="1"/>
        <v>0.1999999999998181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757.65</v>
      </c>
      <c r="D197" s="2">
        <f>'PR-RAS'!E201</f>
        <v>1237.6300000000001</v>
      </c>
      <c r="E197" s="2">
        <v>0</v>
      </c>
      <c r="F197" s="2">
        <v>0</v>
      </c>
      <c r="G197" s="3">
        <f t="shared" si="0"/>
        <v>633.65036000000009</v>
      </c>
      <c r="H197" s="3">
        <f t="shared" si="1"/>
        <v>0.7199999999999136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166.31</v>
      </c>
      <c r="D198" s="2">
        <f>'PR-RAS'!E202</f>
        <v>0</v>
      </c>
      <c r="E198" s="2">
        <v>0</v>
      </c>
      <c r="F198" s="2">
        <v>0</v>
      </c>
      <c r="G198" s="3">
        <f t="shared" si="0"/>
        <v>32.763069999999999</v>
      </c>
      <c r="H198" s="3">
        <f t="shared" si="1"/>
        <v>0.31000000000000227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166.31</v>
      </c>
      <c r="D212" s="2">
        <f>'PR-RAS'!E216</f>
        <v>0</v>
      </c>
      <c r="E212" s="2">
        <v>0</v>
      </c>
      <c r="F212" s="2">
        <v>0</v>
      </c>
      <c r="G212" s="3">
        <f t="shared" si="0"/>
        <v>35.091409999999996</v>
      </c>
      <c r="H212" s="3">
        <f t="shared" si="1"/>
        <v>0.31000000000000227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166.31</v>
      </c>
      <c r="D213" s="2">
        <f>'PR-RAS'!E217</f>
        <v>0</v>
      </c>
      <c r="E213" s="2">
        <v>0</v>
      </c>
      <c r="F213" s="2">
        <v>0</v>
      </c>
      <c r="G213" s="3">
        <f t="shared" si="0"/>
        <v>35.257719999999999</v>
      </c>
      <c r="H213" s="3">
        <f t="shared" si="1"/>
        <v>0.31000000000000227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2200.16</v>
      </c>
      <c r="D269" s="2">
        <f>'PR-RAS'!E273</f>
        <v>1579.5</v>
      </c>
      <c r="E269" s="2">
        <v>0</v>
      </c>
      <c r="F269" s="2">
        <v>0</v>
      </c>
      <c r="G269" s="3">
        <f t="shared" si="0"/>
        <v>1436.25488</v>
      </c>
      <c r="H269" s="3">
        <f t="shared" si="1"/>
        <v>0.65999999999985448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2200.16</v>
      </c>
      <c r="D270" s="2">
        <f>'PR-RAS'!E274</f>
        <v>1579.5</v>
      </c>
      <c r="E270" s="2">
        <v>0</v>
      </c>
      <c r="F270" s="2">
        <v>0</v>
      </c>
      <c r="G270" s="3">
        <f t="shared" si="0"/>
        <v>1441.6140400000002</v>
      </c>
      <c r="H270" s="3">
        <f t="shared" si="1"/>
        <v>0.65999999999985448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2200.16</v>
      </c>
      <c r="D272" s="2">
        <f>'PR-RAS'!E276</f>
        <v>1579.5</v>
      </c>
      <c r="E272" s="2">
        <v>0</v>
      </c>
      <c r="F272" s="2">
        <v>0</v>
      </c>
      <c r="G272" s="3">
        <f t="shared" si="0"/>
        <v>1452.3323600000001</v>
      </c>
      <c r="H272" s="3">
        <f t="shared" si="1"/>
        <v>0.65999999999985448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1967817.71</v>
      </c>
      <c r="D295" s="2">
        <f>'PR-RAS'!E299</f>
        <v>2335010.92</v>
      </c>
      <c r="E295" s="2">
        <v>0</v>
      </c>
      <c r="F295" s="2">
        <v>0</v>
      </c>
      <c r="G295" s="3">
        <f t="shared" si="12"/>
        <v>1951524.8276999998</v>
      </c>
      <c r="H295" s="3">
        <f t="shared" si="13"/>
        <v>0.37000000011175871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45019.239999999991</v>
      </c>
      <c r="D296" s="2">
        <f>'PR-RAS'!E300</f>
        <v>0</v>
      </c>
      <c r="E296" s="2">
        <v>0</v>
      </c>
      <c r="F296" s="2">
        <v>0</v>
      </c>
      <c r="G296" s="3">
        <f t="shared" si="12"/>
        <v>13280.675799999997</v>
      </c>
      <c r="H296" s="3">
        <f t="shared" si="13"/>
        <v>0.23999999999068677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179245.25</v>
      </c>
      <c r="E297" s="2">
        <v>0</v>
      </c>
      <c r="F297" s="2">
        <v>0</v>
      </c>
      <c r="G297" s="3">
        <f t="shared" si="12"/>
        <v>106113.18799999999</v>
      </c>
      <c r="H297" s="3">
        <f t="shared" si="13"/>
        <v>0.25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37963.29</v>
      </c>
      <c r="D298" s="2">
        <f>'PR-RAS'!E302</f>
        <v>0</v>
      </c>
      <c r="E298" s="2">
        <v>0</v>
      </c>
      <c r="F298" s="2">
        <v>0</v>
      </c>
      <c r="G298" s="3">
        <f t="shared" si="12"/>
        <v>11275.09713</v>
      </c>
      <c r="H298" s="3">
        <f t="shared" si="13"/>
        <v>0.29000000000087311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21076.91</v>
      </c>
      <c r="E299" s="2">
        <v>0</v>
      </c>
      <c r="F299" s="2">
        <v>0</v>
      </c>
      <c r="G299" s="3">
        <f t="shared" si="12"/>
        <v>12561.83836</v>
      </c>
      <c r="H299" s="3">
        <f t="shared" si="13"/>
        <v>9.0000000000145519E-2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2826.6</v>
      </c>
      <c r="D300" s="2">
        <f>'PR-RAS'!E304</f>
        <v>181761.22</v>
      </c>
      <c r="E300" s="2">
        <v>0</v>
      </c>
      <c r="F300" s="2">
        <v>0</v>
      </c>
      <c r="G300" s="3">
        <f t="shared" si="12"/>
        <v>109538.36295999998</v>
      </c>
      <c r="H300" s="3">
        <f t="shared" si="13"/>
        <v>0.6200000000012551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69098.63</v>
      </c>
      <c r="D355" s="2">
        <f>'PR-RAS'!E360</f>
        <v>7254.96</v>
      </c>
      <c r="E355" s="2">
        <v>0</v>
      </c>
      <c r="F355" s="2">
        <v>0</v>
      </c>
      <c r="G355" s="3">
        <f t="shared" si="12"/>
        <v>29597.4267</v>
      </c>
      <c r="H355" s="3">
        <f t="shared" si="13"/>
        <v>0.40999999999530701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7982.8499999999995</v>
      </c>
      <c r="D368" s="2">
        <f>'PR-RAS'!E373</f>
        <v>3478.71</v>
      </c>
      <c r="E368" s="2">
        <v>0</v>
      </c>
      <c r="F368" s="2">
        <v>0</v>
      </c>
      <c r="G368" s="3">
        <f t="shared" si="12"/>
        <v>5483.0790900000002</v>
      </c>
      <c r="H368" s="3">
        <f t="shared" si="13"/>
        <v>0.44000000000050932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7313.03</v>
      </c>
      <c r="D374" s="2">
        <f>'PR-RAS'!E379</f>
        <v>2069.9</v>
      </c>
      <c r="E374" s="2">
        <v>0</v>
      </c>
      <c r="F374" s="2">
        <v>0</v>
      </c>
      <c r="G374" s="3">
        <f t="shared" si="12"/>
        <v>4271.9055900000003</v>
      </c>
      <c r="H374" s="3">
        <f t="shared" si="13"/>
        <v>0.12999999999965439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4099.9399999999996</v>
      </c>
      <c r="D375" s="2">
        <f>'PR-RAS'!E380</f>
        <v>110</v>
      </c>
      <c r="E375" s="2">
        <v>0</v>
      </c>
      <c r="F375" s="2">
        <v>0</v>
      </c>
      <c r="G375" s="3">
        <f t="shared" si="12"/>
        <v>1615.6575599999999</v>
      </c>
      <c r="H375" s="3">
        <f t="shared" si="13"/>
        <v>6.0000000000400178E-2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3213.09</v>
      </c>
      <c r="D377" s="2">
        <f>'PR-RAS'!E382</f>
        <v>1959.9</v>
      </c>
      <c r="E377" s="2">
        <v>0</v>
      </c>
      <c r="F377" s="2">
        <v>0</v>
      </c>
      <c r="G377" s="3">
        <f t="shared" si="12"/>
        <v>2681.9666400000001</v>
      </c>
      <c r="H377" s="3">
        <f t="shared" si="13"/>
        <v>0.19000000000005457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669.82</v>
      </c>
      <c r="D388" s="2">
        <f>'PR-RAS'!E393</f>
        <v>1408.81</v>
      </c>
      <c r="E388" s="2">
        <v>0</v>
      </c>
      <c r="F388" s="2">
        <v>0</v>
      </c>
      <c r="G388" s="3">
        <f t="shared" si="12"/>
        <v>1349.6392800000001</v>
      </c>
      <c r="H388" s="3">
        <f t="shared" si="13"/>
        <v>0.37000000000000455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669.82</v>
      </c>
      <c r="D389" s="2">
        <f>'PR-RAS'!E394</f>
        <v>1408.81</v>
      </c>
      <c r="E389" s="2">
        <v>0</v>
      </c>
      <c r="F389" s="2">
        <v>0</v>
      </c>
      <c r="G389" s="3">
        <f t="shared" si="12"/>
        <v>1353.12672</v>
      </c>
      <c r="H389" s="3">
        <f t="shared" si="13"/>
        <v>0.37000000000000455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61115.78</v>
      </c>
      <c r="D407" s="2">
        <f>'PR-RAS'!E412</f>
        <v>3776.25</v>
      </c>
      <c r="E407" s="2">
        <v>0</v>
      </c>
      <c r="F407" s="2">
        <v>0</v>
      </c>
      <c r="G407" s="3">
        <f t="shared" si="12"/>
        <v>27879.321680000001</v>
      </c>
      <c r="H407" s="3">
        <f t="shared" si="13"/>
        <v>0.47000000000116415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61115.78</v>
      </c>
      <c r="D408" s="2">
        <f>'PR-RAS'!E413</f>
        <v>3776.25</v>
      </c>
      <c r="E408" s="2">
        <v>0</v>
      </c>
      <c r="F408" s="2">
        <v>0</v>
      </c>
      <c r="G408" s="3">
        <f t="shared" si="12"/>
        <v>27947.989959999999</v>
      </c>
      <c r="H408" s="3">
        <f t="shared" si="13"/>
        <v>0.47000000000116415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69098.63</v>
      </c>
      <c r="D413" s="2">
        <f>'PR-RAS'!E418</f>
        <v>7254.96</v>
      </c>
      <c r="E413" s="2">
        <v>0</v>
      </c>
      <c r="F413" s="2">
        <v>0</v>
      </c>
      <c r="G413" s="3">
        <f t="shared" si="12"/>
        <v>34446.722600000001</v>
      </c>
      <c r="H413" s="3">
        <f t="shared" si="13"/>
        <v>0.40999999999530701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2012836.95</v>
      </c>
      <c r="D417" s="2">
        <f>'PR-RAS'!E422</f>
        <v>2155765.67</v>
      </c>
      <c r="E417" s="2">
        <v>0</v>
      </c>
      <c r="F417" s="2">
        <v>0</v>
      </c>
      <c r="G417" s="3">
        <f t="shared" si="12"/>
        <v>2630937.2086399999</v>
      </c>
      <c r="H417" s="3">
        <f t="shared" si="13"/>
        <v>0.38000000012107193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2036916.3399999999</v>
      </c>
      <c r="D418" s="2">
        <f>'PR-RAS'!E423</f>
        <v>2342265.88</v>
      </c>
      <c r="E418" s="2">
        <v>0</v>
      </c>
      <c r="F418" s="2">
        <v>0</v>
      </c>
      <c r="G418" s="3">
        <f t="shared" si="12"/>
        <v>2802843.8576999996</v>
      </c>
      <c r="H418" s="3">
        <f t="shared" si="13"/>
        <v>0.4599999999627471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24079.389999999898</v>
      </c>
      <c r="D420" s="2">
        <f>'PR-RAS'!E425</f>
        <v>186500.20999999996</v>
      </c>
      <c r="E420" s="2">
        <v>0</v>
      </c>
      <c r="F420" s="2">
        <v>0</v>
      </c>
      <c r="G420" s="3">
        <f t="shared" si="12"/>
        <v>166376.44038999992</v>
      </c>
      <c r="H420" s="3">
        <f t="shared" si="13"/>
        <v>0.59999999986030161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37963.29</v>
      </c>
      <c r="D421" s="2">
        <f>'PR-RAS'!E426</f>
        <v>0</v>
      </c>
      <c r="E421" s="2">
        <v>0</v>
      </c>
      <c r="F421" s="2">
        <v>0</v>
      </c>
      <c r="G421" s="3">
        <f t="shared" si="12"/>
        <v>15944.5818</v>
      </c>
      <c r="H421" s="3">
        <f t="shared" si="13"/>
        <v>0.29000000000087311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21076.91</v>
      </c>
      <c r="E422" s="2">
        <v>0</v>
      </c>
      <c r="F422" s="2">
        <v>0</v>
      </c>
      <c r="G422" s="3">
        <f t="shared" si="12"/>
        <v>17746.75822</v>
      </c>
      <c r="H422" s="3">
        <f t="shared" si="13"/>
        <v>9.0000000000145519E-2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2826.6</v>
      </c>
      <c r="D423" s="2">
        <f>'PR-RAS'!E428</f>
        <v>181761.22</v>
      </c>
      <c r="E423" s="2">
        <v>0</v>
      </c>
      <c r="F423" s="2">
        <v>0</v>
      </c>
      <c r="G423" s="3">
        <f t="shared" si="12"/>
        <v>154599.29487999997</v>
      </c>
      <c r="H423" s="3">
        <f t="shared" si="13"/>
        <v>0.6200000000012551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2012836.95</v>
      </c>
      <c r="D637" s="2">
        <f>'PR-RAS'!E643</f>
        <v>2155765.67</v>
      </c>
      <c r="E637" s="2">
        <v>0</v>
      </c>
      <c r="F637" s="2">
        <v>0</v>
      </c>
      <c r="G637" s="3">
        <f t="shared" si="14"/>
        <v>4022298.2324399999</v>
      </c>
      <c r="H637" s="3">
        <f t="shared" si="15"/>
        <v>0.38000000012107193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2036916.3399999999</v>
      </c>
      <c r="D638" s="2">
        <f>'PR-RAS'!E644</f>
        <v>2342265.88</v>
      </c>
      <c r="E638" s="2">
        <v>0</v>
      </c>
      <c r="F638" s="2">
        <v>0</v>
      </c>
      <c r="G638" s="3">
        <f t="shared" si="14"/>
        <v>4281562.4397</v>
      </c>
      <c r="H638" s="3">
        <f t="shared" si="15"/>
        <v>0.4599999999627471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24079.389999999898</v>
      </c>
      <c r="D640" s="2">
        <f>'PR-RAS'!E646</f>
        <v>186500.20999999996</v>
      </c>
      <c r="E640" s="2">
        <v>0</v>
      </c>
      <c r="F640" s="2">
        <v>0</v>
      </c>
      <c r="G640" s="3">
        <f t="shared" si="14"/>
        <v>253733.99858999989</v>
      </c>
      <c r="H640" s="3">
        <f t="shared" si="15"/>
        <v>0.59999999986030161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37963.29</v>
      </c>
      <c r="D641" s="2">
        <f>'PR-RAS'!E647</f>
        <v>0</v>
      </c>
      <c r="E641" s="2">
        <v>0</v>
      </c>
      <c r="F641" s="2">
        <v>0</v>
      </c>
      <c r="G641" s="3">
        <f t="shared" si="14"/>
        <v>24296.5056</v>
      </c>
      <c r="H641" s="3">
        <f t="shared" si="15"/>
        <v>0.29000000000087311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21076.91</v>
      </c>
      <c r="E642" s="2">
        <v>0</v>
      </c>
      <c r="F642" s="2">
        <v>0</v>
      </c>
      <c r="G642" s="3">
        <f t="shared" si="14"/>
        <v>27020.598620000001</v>
      </c>
      <c r="H642" s="3">
        <f t="shared" si="15"/>
        <v>9.0000000000145519E-2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13883.900000000103</v>
      </c>
      <c r="D643" s="2">
        <f>'PR-RAS'!E649</f>
        <v>0</v>
      </c>
      <c r="E643" s="2">
        <v>0</v>
      </c>
      <c r="F643" s="2">
        <v>0</v>
      </c>
      <c r="G643" s="3">
        <f t="shared" si="14"/>
        <v>8913.4638000000668</v>
      </c>
      <c r="H643" s="3">
        <f t="shared" si="15"/>
        <v>9.9999999896681402E-2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207577.11999999997</v>
      </c>
      <c r="E644" s="2">
        <v>0</v>
      </c>
      <c r="F644" s="2">
        <v>0</v>
      </c>
      <c r="G644" s="3">
        <f t="shared" si="14"/>
        <v>266944.17631999997</v>
      </c>
      <c r="H644" s="3">
        <f t="shared" si="15"/>
        <v>0.11999999996623956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164867.54999999999</v>
      </c>
      <c r="D645" s="2">
        <f>'PR-RAS'!E651</f>
        <v>0</v>
      </c>
      <c r="E645" s="2">
        <v>0</v>
      </c>
      <c r="F645" s="2">
        <v>0</v>
      </c>
      <c r="G645" s="3">
        <f t="shared" si="14"/>
        <v>106174.7022</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26242.37</v>
      </c>
      <c r="D646" s="2">
        <f>'PR-RAS'!E653</f>
        <v>0</v>
      </c>
      <c r="E646" s="2">
        <v>0</v>
      </c>
      <c r="F646" s="2">
        <v>0</v>
      </c>
      <c r="G646" s="3">
        <f t="shared" si="14"/>
        <v>16926.328649999999</v>
      </c>
      <c r="H646" s="3">
        <f t="shared" si="15"/>
        <v>0.36999999999898137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187791.84</v>
      </c>
      <c r="D647" s="2">
        <f>'PR-RAS'!E654</f>
        <v>139724.14000000001</v>
      </c>
      <c r="E647" s="2">
        <v>0</v>
      </c>
      <c r="F647" s="2">
        <v>0</v>
      </c>
      <c r="G647" s="3">
        <f t="shared" si="14"/>
        <v>301837.11752000003</v>
      </c>
      <c r="H647" s="3">
        <f t="shared" si="15"/>
        <v>0.3000000000174623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214034.21</v>
      </c>
      <c r="D648" s="2">
        <f>'PR-RAS'!E655</f>
        <v>139724.14000000001</v>
      </c>
      <c r="E648" s="2">
        <v>0</v>
      </c>
      <c r="F648" s="2">
        <v>0</v>
      </c>
      <c r="G648" s="3">
        <f t="shared" si="14"/>
        <v>319283.17103000003</v>
      </c>
      <c r="H648" s="3">
        <f t="shared" si="15"/>
        <v>0.35000000000582077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74</v>
      </c>
      <c r="E651" s="2">
        <v>0</v>
      </c>
      <c r="F651" s="2">
        <v>0</v>
      </c>
      <c r="G651" s="3">
        <f t="shared" si="14"/>
        <v>134.55000000000001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59</v>
      </c>
      <c r="D653" s="2">
        <f>'PR-RAS'!E660</f>
        <v>74</v>
      </c>
      <c r="E653" s="2">
        <v>0</v>
      </c>
      <c r="F653" s="2">
        <v>0</v>
      </c>
      <c r="G653" s="3">
        <f t="shared" si="14"/>
        <v>134.964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1798862.14</v>
      </c>
      <c r="D676" s="2">
        <f>'PR-RAS'!E683</f>
        <v>1980665.73</v>
      </c>
      <c r="E676" s="2">
        <v>0</v>
      </c>
      <c r="F676" s="2">
        <v>0</v>
      </c>
      <c r="G676" s="3">
        <f t="shared" si="14"/>
        <v>3888130.68</v>
      </c>
      <c r="H676" s="3">
        <f t="shared" si="15"/>
        <v>0.40999999991618097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1247.6600000000001</v>
      </c>
      <c r="D678" s="2">
        <f>'PR-RAS'!E685</f>
        <v>1366.79</v>
      </c>
      <c r="E678" s="2">
        <v>0</v>
      </c>
      <c r="F678" s="2">
        <v>0</v>
      </c>
      <c r="G678" s="3">
        <f t="shared" si="14"/>
        <v>2695.2994800000001</v>
      </c>
      <c r="H678" s="3">
        <f t="shared" si="15"/>
        <v>0.54999999999995453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3390.37</v>
      </c>
      <c r="E695" s="2">
        <v>0</v>
      </c>
      <c r="F695" s="2">
        <v>0</v>
      </c>
      <c r="G695" s="3">
        <f t="shared" si="14"/>
        <v>4705.8335599999991</v>
      </c>
      <c r="H695" s="3">
        <f t="shared" si="15"/>
        <v>0.36999999999989086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20154.05</v>
      </c>
      <c r="D697" s="2">
        <f>'PR-RAS'!E704</f>
        <v>2014</v>
      </c>
      <c r="E697" s="2">
        <v>0</v>
      </c>
      <c r="F697" s="2">
        <v>0</v>
      </c>
      <c r="G697" s="3">
        <f t="shared" si="14"/>
        <v>16830.7068</v>
      </c>
      <c r="H697" s="3">
        <f t="shared" si="15"/>
        <v>4.9999999999272404E-2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12240</v>
      </c>
      <c r="D717" s="2">
        <f>'PR-RAS'!E724</f>
        <v>12540</v>
      </c>
      <c r="E717" s="2">
        <v>0</v>
      </c>
      <c r="F717" s="2">
        <v>0</v>
      </c>
      <c r="G717" s="3">
        <f t="shared" si="14"/>
        <v>26721.119999999999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2967.19</v>
      </c>
      <c r="E725" s="2">
        <v>0</v>
      </c>
      <c r="F725" s="2">
        <v>0</v>
      </c>
      <c r="G725" s="3">
        <f t="shared" si="14"/>
        <v>4296.4911199999997</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2317.56</v>
      </c>
      <c r="D726" s="2">
        <f>'PR-RAS'!E733</f>
        <v>1324.32</v>
      </c>
      <c r="E726" s="2">
        <v>0</v>
      </c>
      <c r="F726" s="2">
        <v>0</v>
      </c>
      <c r="G726" s="3">
        <f t="shared" si="14"/>
        <v>3600.4949999999999</v>
      </c>
      <c r="H726" s="3">
        <f t="shared" si="15"/>
        <v>0.75999999999999091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54299.74</v>
      </c>
      <c r="D727" s="2">
        <f>'PR-RAS'!E734</f>
        <v>59361.64</v>
      </c>
      <c r="E727" s="2">
        <v>0</v>
      </c>
      <c r="F727" s="2">
        <v>0</v>
      </c>
      <c r="G727" s="3">
        <f t="shared" si="14"/>
        <v>125614.71251999999</v>
      </c>
      <c r="H727" s="3">
        <f t="shared" si="15"/>
        <v>0.62000000000261934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1933.01</v>
      </c>
      <c r="D729" s="2">
        <f>'PR-RAS'!E736</f>
        <v>6400</v>
      </c>
      <c r="E729" s="2">
        <v>0</v>
      </c>
      <c r="F729" s="2">
        <v>0</v>
      </c>
      <c r="G729" s="3">
        <f t="shared" si="14"/>
        <v>10725.63128</v>
      </c>
      <c r="H729" s="3">
        <f t="shared" si="15"/>
        <v>9.9999999999909051E-3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39194.49</v>
      </c>
      <c r="D731" s="2">
        <f>'PR-RAS'!E738</f>
        <v>51867.45</v>
      </c>
      <c r="E731" s="2">
        <v>0</v>
      </c>
      <c r="F731" s="2">
        <v>0</v>
      </c>
      <c r="G731" s="3">
        <f t="shared" si="14"/>
        <v>104338.45469999999</v>
      </c>
      <c r="H731" s="3">
        <f t="shared" si="15"/>
        <v>0.93999999999505235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1620102.9300000002</v>
      </c>
      <c r="D1011" s="7">
        <f>BILANCA!E6</f>
        <v>631018.72000000009</v>
      </c>
      <c r="E1011" s="7">
        <v>0</v>
      </c>
      <c r="F1011" s="7">
        <v>0</v>
      </c>
      <c r="G1011" s="8">
        <f t="shared" ref="G1011:G1306" si="38">B1011/1000*C1011+B1011/500*D1011</f>
        <v>2882.1403700000005</v>
      </c>
      <c r="H1011" s="8">
        <f t="shared" si="35"/>
        <v>0.34999999974388629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1429595.4200000002</v>
      </c>
      <c r="D1012" s="2">
        <f>BILANCA!E7</f>
        <v>420710.27000000008</v>
      </c>
      <c r="E1012" s="2">
        <v>0</v>
      </c>
      <c r="F1012" s="2">
        <v>0</v>
      </c>
      <c r="G1012" s="3">
        <f t="shared" si="38"/>
        <v>4542.0319200000004</v>
      </c>
      <c r="H1012" s="3">
        <f t="shared" si="35"/>
        <v>0.69000000023515895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1429595.4200000002</v>
      </c>
      <c r="D1017" s="2">
        <f>BILANCA!E12</f>
        <v>420710.27000000008</v>
      </c>
      <c r="E1017" s="2">
        <v>0</v>
      </c>
      <c r="F1017" s="2">
        <v>0</v>
      </c>
      <c r="G1017" s="3">
        <f t="shared" si="38"/>
        <v>15897.111720000003</v>
      </c>
      <c r="H1017" s="3">
        <f t="shared" si="35"/>
        <v>0.69000000023515895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1363187.4</v>
      </c>
      <c r="D1018" s="2">
        <f>BILANCA!E13</f>
        <v>327869.32000000007</v>
      </c>
      <c r="E1018" s="2">
        <v>0</v>
      </c>
      <c r="F1018" s="2">
        <v>0</v>
      </c>
      <c r="G1018" s="3">
        <f t="shared" si="38"/>
        <v>16151.408320000002</v>
      </c>
      <c r="H1018" s="3">
        <f t="shared" si="35"/>
        <v>0.71999999997206032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61115.78</v>
      </c>
      <c r="D1019" s="2">
        <f>BILANCA!E14</f>
        <v>21390.78</v>
      </c>
      <c r="E1019" s="2">
        <v>0</v>
      </c>
      <c r="F1019" s="2">
        <v>0</v>
      </c>
      <c r="G1019" s="3">
        <f t="shared" si="38"/>
        <v>935.07605999999987</v>
      </c>
      <c r="H1019" s="3">
        <f t="shared" si="35"/>
        <v>0.44000000000232831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1626252.69</v>
      </c>
      <c r="D1020" s="2">
        <f>BILANCA!E15</f>
        <v>599709.53</v>
      </c>
      <c r="E1020" s="2">
        <v>0</v>
      </c>
      <c r="F1020" s="2">
        <v>0</v>
      </c>
      <c r="G1020" s="3">
        <f t="shared" si="38"/>
        <v>28256.717499999999</v>
      </c>
      <c r="H1020" s="3">
        <f t="shared" si="35"/>
        <v>0.78000000002793968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324181.07</v>
      </c>
      <c r="D1023" s="2">
        <f>BILANCA!E18</f>
        <v>293230.99</v>
      </c>
      <c r="E1023" s="2">
        <v>0</v>
      </c>
      <c r="F1023" s="2">
        <v>0</v>
      </c>
      <c r="G1023" s="3">
        <f t="shared" si="38"/>
        <v>11838.359649999999</v>
      </c>
      <c r="H1023" s="3">
        <f t="shared" si="35"/>
        <v>8.0000000016298145E-2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29867.369999999995</v>
      </c>
      <c r="D1024" s="2">
        <f>BILANCA!E19</f>
        <v>55148.99000000002</v>
      </c>
      <c r="E1024" s="2">
        <v>0</v>
      </c>
      <c r="F1024" s="2">
        <v>0</v>
      </c>
      <c r="G1024" s="3">
        <f t="shared" si="38"/>
        <v>1962.3149000000003</v>
      </c>
      <c r="H1024" s="3">
        <f t="shared" si="35"/>
        <v>0.37999999997555278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112926.18</v>
      </c>
      <c r="D1025" s="2">
        <f>BILANCA!E20</f>
        <v>189865.42</v>
      </c>
      <c r="E1025" s="2">
        <v>0</v>
      </c>
      <c r="F1025" s="2">
        <v>0</v>
      </c>
      <c r="G1025" s="3">
        <f t="shared" si="38"/>
        <v>7389.8552999999993</v>
      </c>
      <c r="H1025" s="3">
        <f t="shared" si="35"/>
        <v>0.60000000000582077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5799.35</v>
      </c>
      <c r="D1026" s="2">
        <f>BILANCA!E21</f>
        <v>5799.35</v>
      </c>
      <c r="E1026" s="2">
        <v>0</v>
      </c>
      <c r="F1026" s="2">
        <v>0</v>
      </c>
      <c r="G1026" s="3">
        <f t="shared" si="38"/>
        <v>278.36880000000002</v>
      </c>
      <c r="H1026" s="3">
        <f t="shared" si="35"/>
        <v>0.7000000000007276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20077.11</v>
      </c>
      <c r="D1027" s="2">
        <f>BILANCA!E22</f>
        <v>22037.01</v>
      </c>
      <c r="E1027" s="2">
        <v>0</v>
      </c>
      <c r="F1027" s="2">
        <v>0</v>
      </c>
      <c r="G1027" s="3">
        <f t="shared" si="38"/>
        <v>1090.5692100000001</v>
      </c>
      <c r="H1027" s="3">
        <f t="shared" si="35"/>
        <v>0.11999999999898137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6032.1</v>
      </c>
      <c r="D1028" s="2">
        <f>BILANCA!E23</f>
        <v>6032.1</v>
      </c>
      <c r="E1028" s="2">
        <v>0</v>
      </c>
      <c r="F1028" s="2">
        <v>0</v>
      </c>
      <c r="G1028" s="3">
        <f t="shared" si="38"/>
        <v>325.73339999999996</v>
      </c>
      <c r="H1028" s="3">
        <f t="shared" si="35"/>
        <v>0.2000000000007276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2541.5300000000002</v>
      </c>
      <c r="D1029" s="2">
        <f>BILANCA!E24</f>
        <v>2541.5300000000002</v>
      </c>
      <c r="E1029" s="2">
        <v>0</v>
      </c>
      <c r="F1029" s="2">
        <v>0</v>
      </c>
      <c r="G1029" s="3">
        <f t="shared" si="38"/>
        <v>144.86721</v>
      </c>
      <c r="H1029" s="3">
        <f t="shared" si="35"/>
        <v>0.93999999999959982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12473.74</v>
      </c>
      <c r="D1030" s="2">
        <f>BILANCA!E25</f>
        <v>12473.74</v>
      </c>
      <c r="E1030" s="2">
        <v>0</v>
      </c>
      <c r="F1030" s="2">
        <v>0</v>
      </c>
      <c r="G1030" s="3">
        <f t="shared" si="38"/>
        <v>748.42439999999999</v>
      </c>
      <c r="H1030" s="3">
        <f t="shared" si="35"/>
        <v>0.52000000000043656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55158.06</v>
      </c>
      <c r="D1031" s="2">
        <f>BILANCA!E26</f>
        <v>55158.06</v>
      </c>
      <c r="E1031" s="2">
        <v>0</v>
      </c>
      <c r="F1031" s="2">
        <v>0</v>
      </c>
      <c r="G1031" s="3">
        <f t="shared" si="38"/>
        <v>3474.9577799999997</v>
      </c>
      <c r="H1031" s="3">
        <f t="shared" si="35"/>
        <v>0.11999999999534339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185140.7</v>
      </c>
      <c r="D1033" s="2">
        <f>BILANCA!E28</f>
        <v>238758.22</v>
      </c>
      <c r="E1033" s="2">
        <v>0</v>
      </c>
      <c r="F1033" s="2">
        <v>0</v>
      </c>
      <c r="G1033" s="3">
        <f t="shared" si="38"/>
        <v>15241.114219999999</v>
      </c>
      <c r="H1033" s="3">
        <f t="shared" si="35"/>
        <v>0.51999999998952262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19345.37</v>
      </c>
      <c r="D1035" s="2">
        <f>BILANCA!E30</f>
        <v>19345.37</v>
      </c>
      <c r="E1035" s="2">
        <v>0</v>
      </c>
      <c r="F1035" s="2">
        <v>0</v>
      </c>
      <c r="G1035" s="3">
        <f t="shared" si="38"/>
        <v>1450.90275</v>
      </c>
      <c r="H1035" s="3">
        <f t="shared" si="35"/>
        <v>0.73999999999796273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19345.37</v>
      </c>
      <c r="D1039" s="2">
        <f>BILANCA!E34</f>
        <v>19345.37</v>
      </c>
      <c r="E1039" s="2">
        <v>0</v>
      </c>
      <c r="F1039" s="2">
        <v>0</v>
      </c>
      <c r="G1039" s="3">
        <f t="shared" si="38"/>
        <v>1683.0471899999998</v>
      </c>
      <c r="H1039" s="3">
        <f t="shared" si="35"/>
        <v>0.73999999999796273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36025.620000000003</v>
      </c>
      <c r="D1040" s="2">
        <f>BILANCA!E35</f>
        <v>37434.43</v>
      </c>
      <c r="E1040" s="2">
        <v>0</v>
      </c>
      <c r="F1040" s="2">
        <v>0</v>
      </c>
      <c r="G1040" s="3">
        <f t="shared" si="38"/>
        <v>3326.8343999999997</v>
      </c>
      <c r="H1040" s="3">
        <f t="shared" si="35"/>
        <v>0.80999999999767169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36025.620000000003</v>
      </c>
      <c r="D1041" s="2">
        <f>BILANCA!E36</f>
        <v>37434.43</v>
      </c>
      <c r="E1041" s="2">
        <v>0</v>
      </c>
      <c r="F1041" s="2">
        <v>0</v>
      </c>
      <c r="G1041" s="3">
        <f t="shared" si="38"/>
        <v>3437.7288799999997</v>
      </c>
      <c r="H1041" s="3">
        <f t="shared" si="35"/>
        <v>0.80999999999767169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515.03</v>
      </c>
      <c r="D1050" s="2">
        <f>BILANCA!E45</f>
        <v>257.52999999999997</v>
      </c>
      <c r="E1050" s="2">
        <v>0</v>
      </c>
      <c r="F1050" s="2">
        <v>0</v>
      </c>
      <c r="G1050" s="3">
        <f t="shared" si="38"/>
        <v>41.203599999999994</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1030.03</v>
      </c>
      <c r="D1052" s="2">
        <f>BILANCA!E47</f>
        <v>1030.03</v>
      </c>
      <c r="E1052" s="2">
        <v>0</v>
      </c>
      <c r="F1052" s="2">
        <v>0</v>
      </c>
      <c r="G1052" s="3">
        <f t="shared" si="38"/>
        <v>129.78378000000001</v>
      </c>
      <c r="H1052" s="3">
        <f t="shared" si="35"/>
        <v>5.999999999994543E-2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515</v>
      </c>
      <c r="D1055" s="2">
        <f>BILANCA!E50</f>
        <v>772.5</v>
      </c>
      <c r="E1055" s="2">
        <v>0</v>
      </c>
      <c r="F1055" s="2">
        <v>0</v>
      </c>
      <c r="G1055" s="3">
        <f t="shared" si="38"/>
        <v>92.699999999999989</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30928.959999999999</v>
      </c>
      <c r="D1059" s="2">
        <f>BILANCA!E54</f>
        <v>31729.96</v>
      </c>
      <c r="E1059" s="2">
        <v>0</v>
      </c>
      <c r="F1059" s="2">
        <v>0</v>
      </c>
      <c r="G1059" s="3">
        <f t="shared" si="38"/>
        <v>4625.05512</v>
      </c>
      <c r="H1059" s="3">
        <f t="shared" si="35"/>
        <v>8.000000000174623E-2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30928.959999999999</v>
      </c>
      <c r="D1060" s="2">
        <f>BILANCA!E55</f>
        <v>31729.96</v>
      </c>
      <c r="E1060" s="2">
        <v>0</v>
      </c>
      <c r="F1060" s="2">
        <v>0</v>
      </c>
      <c r="G1060" s="3">
        <f t="shared" si="38"/>
        <v>4719.4440000000004</v>
      </c>
      <c r="H1060" s="3">
        <f t="shared" si="35"/>
        <v>8.000000000174623E-2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190507.50999999998</v>
      </c>
      <c r="D1074" s="2">
        <f>BILANCA!E69</f>
        <v>210308.44999999998</v>
      </c>
      <c r="E1074" s="2">
        <v>0</v>
      </c>
      <c r="F1074" s="2">
        <v>0</v>
      </c>
      <c r="G1074" s="3">
        <f t="shared" si="38"/>
        <v>39111.962240000001</v>
      </c>
      <c r="H1074" s="3">
        <f t="shared" si="35"/>
        <v>0.94000000000232831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678.37</v>
      </c>
      <c r="D1087" s="2">
        <f>BILANCA!E82</f>
        <v>5382.61</v>
      </c>
      <c r="E1087" s="2">
        <v>0</v>
      </c>
      <c r="F1087" s="2">
        <v>0</v>
      </c>
      <c r="G1087" s="3">
        <f t="shared" si="38"/>
        <v>881.15643</v>
      </c>
      <c r="H1087" s="3">
        <f t="shared" si="35"/>
        <v>0.76000000000033197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678.37</v>
      </c>
      <c r="D1092" s="2">
        <f>BILANCA!E87</f>
        <v>5382.61</v>
      </c>
      <c r="E1092" s="2">
        <v>0</v>
      </c>
      <c r="F1092" s="2">
        <v>0</v>
      </c>
      <c r="G1092" s="3">
        <f t="shared" si="38"/>
        <v>938.37437999999997</v>
      </c>
      <c r="H1092" s="3">
        <f t="shared" si="35"/>
        <v>0.76000000000033197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24956.42</v>
      </c>
      <c r="D1152" s="2">
        <f>BILANCA!E147</f>
        <v>204925.84</v>
      </c>
      <c r="E1152" s="2">
        <v>0</v>
      </c>
      <c r="F1152" s="2">
        <v>0</v>
      </c>
      <c r="G1152" s="3">
        <f t="shared" si="38"/>
        <v>61742.750199999995</v>
      </c>
      <c r="H1152" s="3">
        <f t="shared" si="41"/>
        <v>0.58000000000174623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180847.22</v>
      </c>
      <c r="E1155" s="2">
        <v>0</v>
      </c>
      <c r="F1155" s="2">
        <v>0</v>
      </c>
      <c r="G1155" s="3">
        <f t="shared" si="38"/>
        <v>52445.693799999994</v>
      </c>
      <c r="H1155" s="3">
        <f t="shared" si="41"/>
        <v>0.22000000000116415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180847.22</v>
      </c>
      <c r="E1161" s="2">
        <v>0</v>
      </c>
      <c r="F1161" s="2">
        <v>0</v>
      </c>
      <c r="G1161" s="3">
        <f t="shared" si="38"/>
        <v>54615.860439999997</v>
      </c>
      <c r="H1161" s="3">
        <f t="shared" si="41"/>
        <v>0.22000000000116415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2826.6</v>
      </c>
      <c r="D1166" s="2">
        <f>BILANCA!E161</f>
        <v>914</v>
      </c>
      <c r="E1166" s="2">
        <v>0</v>
      </c>
      <c r="F1166" s="2">
        <v>0</v>
      </c>
      <c r="G1166" s="3">
        <f t="shared" si="38"/>
        <v>726.11760000000004</v>
      </c>
      <c r="H1166" s="3">
        <f t="shared" si="41"/>
        <v>0.40000000000009095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22129.82</v>
      </c>
      <c r="D1167" s="2">
        <f>BILANCA!E162</f>
        <v>23164.62</v>
      </c>
      <c r="E1167" s="2">
        <v>0</v>
      </c>
      <c r="F1167" s="2">
        <v>0</v>
      </c>
      <c r="G1167" s="3">
        <f t="shared" si="38"/>
        <v>10748.07242</v>
      </c>
      <c r="H1167" s="3">
        <f t="shared" si="41"/>
        <v>0.56000000000130967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5.17</v>
      </c>
      <c r="D1170" s="2">
        <f>BILANCA!E165</f>
        <v>0</v>
      </c>
      <c r="E1170" s="2">
        <v>0</v>
      </c>
      <c r="F1170" s="2">
        <v>0</v>
      </c>
      <c r="G1170" s="3">
        <f t="shared" si="38"/>
        <v>0.82720000000000005</v>
      </c>
      <c r="H1170" s="3">
        <f t="shared" si="41"/>
        <v>0.16999999999999993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5.17</v>
      </c>
      <c r="D1172" s="2">
        <f>BILANCA!E167</f>
        <v>0</v>
      </c>
      <c r="E1172" s="2">
        <v>0</v>
      </c>
      <c r="F1172" s="2">
        <v>0</v>
      </c>
      <c r="G1172" s="3">
        <f t="shared" si="38"/>
        <v>0.83754000000000006</v>
      </c>
      <c r="H1172" s="3">
        <f t="shared" si="41"/>
        <v>0.16999999999999993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164867.54999999999</v>
      </c>
      <c r="D1176" s="2">
        <f>BILANCA!E171</f>
        <v>0</v>
      </c>
      <c r="E1176" s="2">
        <v>0</v>
      </c>
      <c r="F1176" s="2">
        <v>0</v>
      </c>
      <c r="G1176" s="3">
        <f t="shared" si="38"/>
        <v>27368.013299999999</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164867.54999999999</v>
      </c>
      <c r="D1179" s="2">
        <f>BILANCA!E174</f>
        <v>0</v>
      </c>
      <c r="E1179" s="2">
        <v>0</v>
      </c>
      <c r="F1179" s="2">
        <v>0</v>
      </c>
      <c r="G1179" s="3">
        <f t="shared" si="38"/>
        <v>27862.615949999999</v>
      </c>
      <c r="H1179" s="3">
        <f t="shared" si="41"/>
        <v>0.45000000001164153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1620102.9300000002</v>
      </c>
      <c r="D1180" s="2">
        <f>BILANCA!E176</f>
        <v>631018.72</v>
      </c>
      <c r="E1180" s="2">
        <v>0</v>
      </c>
      <c r="F1180" s="2">
        <v>0</v>
      </c>
      <c r="G1180" s="3">
        <f t="shared" si="38"/>
        <v>489963.86290000007</v>
      </c>
      <c r="H1180" s="3">
        <f t="shared" si="41"/>
        <v>0.34999999986030161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168961.08</v>
      </c>
      <c r="D1181" s="2">
        <f>BILANCA!E177</f>
        <v>196590.18999999997</v>
      </c>
      <c r="E1181" s="2">
        <v>0</v>
      </c>
      <c r="F1181" s="2">
        <v>0</v>
      </c>
      <c r="G1181" s="3">
        <f t="shared" si="38"/>
        <v>96126.189659999989</v>
      </c>
      <c r="H1181" s="3">
        <f t="shared" si="41"/>
        <v>0.26999999996041879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168961.08</v>
      </c>
      <c r="D1182" s="2">
        <f>BILANCA!E178</f>
        <v>194274.65</v>
      </c>
      <c r="E1182" s="2">
        <v>0</v>
      </c>
      <c r="F1182" s="2">
        <v>0</v>
      </c>
      <c r="G1182" s="3">
        <f t="shared" si="38"/>
        <v>95891.78535999998</v>
      </c>
      <c r="H1182" s="3">
        <f t="shared" si="41"/>
        <v>0.42999999999301508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154543.88</v>
      </c>
      <c r="D1183" s="2">
        <f>BILANCA!E179</f>
        <v>176961.02</v>
      </c>
      <c r="E1183" s="2">
        <v>0</v>
      </c>
      <c r="F1183" s="2">
        <v>0</v>
      </c>
      <c r="G1183" s="3">
        <f t="shared" si="38"/>
        <v>87964.604159999988</v>
      </c>
      <c r="H1183" s="3">
        <f t="shared" si="41"/>
        <v>0.13999999998486601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13738.83</v>
      </c>
      <c r="D1184" s="2">
        <f>BILANCA!E180</f>
        <v>17313.63</v>
      </c>
      <c r="E1184" s="2">
        <v>0</v>
      </c>
      <c r="F1184" s="2">
        <v>0</v>
      </c>
      <c r="G1184" s="3">
        <f t="shared" si="38"/>
        <v>8415.6996600000002</v>
      </c>
      <c r="H1184" s="3">
        <f t="shared" si="41"/>
        <v>0.53999999999905413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678.37</v>
      </c>
      <c r="D1200" s="2">
        <f>BILANCA!E196</f>
        <v>0</v>
      </c>
      <c r="E1200" s="2">
        <v>0</v>
      </c>
      <c r="F1200" s="2">
        <v>0</v>
      </c>
      <c r="G1200" s="3">
        <f t="shared" si="38"/>
        <v>128.8903</v>
      </c>
      <c r="H1200" s="3">
        <f t="shared" si="41"/>
        <v>0.37000000000000455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15.49</v>
      </c>
      <c r="E1201" s="2">
        <v>0</v>
      </c>
      <c r="F1201" s="2">
        <v>0</v>
      </c>
      <c r="G1201" s="3">
        <f t="shared" si="38"/>
        <v>5.9171800000000001</v>
      </c>
      <c r="H1201" s="3">
        <f t="shared" si="41"/>
        <v>0.49000000000000021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15.49</v>
      </c>
      <c r="E1203" s="2">
        <v>0</v>
      </c>
      <c r="F1203" s="2">
        <v>0</v>
      </c>
      <c r="G1203" s="3">
        <f t="shared" si="44"/>
        <v>5.9791400000000001</v>
      </c>
      <c r="H1203" s="3">
        <f t="shared" si="45"/>
        <v>0.49000000000000021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2300.0500000000002</v>
      </c>
      <c r="E1251" s="2">
        <v>0</v>
      </c>
      <c r="F1251" s="2">
        <v>0</v>
      </c>
      <c r="G1251" s="3">
        <f>B1251/1000*C1251+B1251/500*D1251</f>
        <v>1108.6241</v>
      </c>
      <c r="H1251" s="3">
        <f>ABS(C1251-ROUND(C1251,0))+ABS(D1251-ROUND(D1251,0))</f>
        <v>5.0000000000181899E-2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1451141.85</v>
      </c>
      <c r="D1255" s="2">
        <f>BILANCA!E251</f>
        <v>434428.53</v>
      </c>
      <c r="E1255" s="2">
        <v>0</v>
      </c>
      <c r="F1255" s="2">
        <v>0</v>
      </c>
      <c r="G1255" s="3">
        <f t="shared" si="38"/>
        <v>568399.73294999998</v>
      </c>
      <c r="H1255" s="3">
        <f t="shared" si="41"/>
        <v>0.61999999987892807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1434431.35</v>
      </c>
      <c r="D1256" s="2">
        <f>BILANCA!E252</f>
        <v>460244.43</v>
      </c>
      <c r="E1256" s="2">
        <v>0</v>
      </c>
      <c r="F1256" s="2">
        <v>0</v>
      </c>
      <c r="G1256" s="3">
        <f t="shared" si="38"/>
        <v>579310.37166000006</v>
      </c>
      <c r="H1256" s="3">
        <f t="shared" si="41"/>
        <v>0.78000000008614734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1434431.35</v>
      </c>
      <c r="D1257" s="2">
        <f>BILANCA!E253</f>
        <v>460244.43</v>
      </c>
      <c r="E1257" s="2">
        <v>0</v>
      </c>
      <c r="F1257" s="2">
        <v>0</v>
      </c>
      <c r="G1257" s="3">
        <f t="shared" si="38"/>
        <v>581665.29186999996</v>
      </c>
      <c r="H1257" s="3">
        <f t="shared" si="41"/>
        <v>0.78000000008614734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13883.9</v>
      </c>
      <c r="D1259" s="2">
        <f>BILANCA!E255</f>
        <v>-207577.12</v>
      </c>
      <c r="E1259" s="2">
        <v>0</v>
      </c>
      <c r="F1259" s="2">
        <v>0</v>
      </c>
      <c r="G1259" s="3">
        <f t="shared" si="38"/>
        <v>-99916.314659999989</v>
      </c>
      <c r="H1259" s="3">
        <f t="shared" si="41"/>
        <v>0.21999999999570719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13883.9</v>
      </c>
      <c r="D1260" s="2">
        <f>BILANCA!E256</f>
        <v>0</v>
      </c>
      <c r="E1260" s="2">
        <v>0</v>
      </c>
      <c r="F1260" s="2">
        <v>0</v>
      </c>
      <c r="G1260" s="3">
        <f t="shared" si="38"/>
        <v>3470.9749999999999</v>
      </c>
      <c r="H1260" s="3">
        <f t="shared" si="41"/>
        <v>0.1000000000003638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13883.9</v>
      </c>
      <c r="D1261" s="2">
        <f>BILANCA!E257</f>
        <v>0</v>
      </c>
      <c r="E1261" s="2">
        <v>0</v>
      </c>
      <c r="F1261" s="2">
        <v>0</v>
      </c>
      <c r="G1261" s="3">
        <f t="shared" si="38"/>
        <v>3484.8588999999997</v>
      </c>
      <c r="H1261" s="3">
        <f t="shared" si="41"/>
        <v>0.1000000000003638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207577.12</v>
      </c>
      <c r="E1264" s="2">
        <v>0</v>
      </c>
      <c r="F1264" s="2">
        <v>0</v>
      </c>
      <c r="G1264" s="3">
        <f t="shared" si="38"/>
        <v>105449.17696</v>
      </c>
      <c r="H1264" s="3">
        <f t="shared" si="41"/>
        <v>0.11999999999534339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207577.12</v>
      </c>
      <c r="E1265" s="2">
        <v>0</v>
      </c>
      <c r="F1265" s="2">
        <v>0</v>
      </c>
      <c r="G1265" s="3">
        <f t="shared" si="38"/>
        <v>105864.3312</v>
      </c>
      <c r="H1265" s="3">
        <f t="shared" si="41"/>
        <v>0.11999999999534339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2826.6</v>
      </c>
      <c r="D1278" s="2">
        <f>BILANCA!E274</f>
        <v>181761.22</v>
      </c>
      <c r="E1278" s="2">
        <v>0</v>
      </c>
      <c r="F1278" s="2">
        <v>0</v>
      </c>
      <c r="G1278" s="3">
        <f t="shared" si="38"/>
        <v>98181.542720000012</v>
      </c>
      <c r="H1278" s="3">
        <f t="shared" si="41"/>
        <v>0.6200000000012551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2826.6</v>
      </c>
      <c r="D1281" s="2">
        <f>BILANCA!E277</f>
        <v>180847.22</v>
      </c>
      <c r="E1281" s="2">
        <v>0</v>
      </c>
      <c r="F1281" s="2">
        <v>0</v>
      </c>
      <c r="G1281" s="3">
        <f t="shared" si="48"/>
        <v>98785.201840000009</v>
      </c>
      <c r="H1281" s="3">
        <f t="shared" si="49"/>
        <v>0.6200000000012551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2826.6</v>
      </c>
      <c r="D1287" s="2">
        <f>BILANCA!E283</f>
        <v>180847.22</v>
      </c>
      <c r="E1287" s="2">
        <v>0</v>
      </c>
      <c r="F1287" s="2">
        <v>0</v>
      </c>
      <c r="G1287" s="3">
        <f t="shared" si="48"/>
        <v>100972.32808000001</v>
      </c>
      <c r="H1287" s="3">
        <f t="shared" si="49"/>
        <v>0.6200000000012551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914</v>
      </c>
      <c r="E1292" s="2">
        <v>0</v>
      </c>
      <c r="F1292" s="2">
        <v>0</v>
      </c>
      <c r="G1292" s="3">
        <f t="shared" si="48"/>
        <v>515.49599999999998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76829.240000000005</v>
      </c>
      <c r="E1301" s="2">
        <v>0</v>
      </c>
      <c r="F1301" s="2">
        <v>0</v>
      </c>
      <c r="G1301" s="3">
        <f t="shared" si="38"/>
        <v>44714.617680000003</v>
      </c>
      <c r="H1301" s="3">
        <f t="shared" si="41"/>
        <v>0.24000000000523869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76829.240000000005</v>
      </c>
      <c r="E1302" s="2">
        <v>0</v>
      </c>
      <c r="F1302" s="2">
        <v>0</v>
      </c>
      <c r="G1302" s="3">
        <f t="shared" si="38"/>
        <v>44868.276160000001</v>
      </c>
      <c r="H1302" s="3">
        <f t="shared" si="41"/>
        <v>0.24000000000523869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24956.42</v>
      </c>
      <c r="D1306" s="2">
        <f>BILANCA!E303</f>
        <v>204925.84</v>
      </c>
      <c r="E1306" s="2">
        <v>0</v>
      </c>
      <c r="F1306" s="2">
        <v>0</v>
      </c>
      <c r="G1306" s="3">
        <f t="shared" si="38"/>
        <v>128703.19759999998</v>
      </c>
      <c r="H1306" s="3">
        <f t="shared" si="41"/>
        <v>0.58000000000174623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5.17</v>
      </c>
      <c r="D1308" s="2">
        <f>BILANCA!E305</f>
        <v>0</v>
      </c>
      <c r="E1308" s="2">
        <v>0</v>
      </c>
      <c r="F1308" s="2">
        <v>0</v>
      </c>
      <c r="G1308" s="3">
        <f t="shared" ref="G1308:G1581" si="52">B1308/1000*C1308+B1308/500*D1308</f>
        <v>1.5406599999999999</v>
      </c>
      <c r="H1308" s="3">
        <f t="shared" si="41"/>
        <v>0.16999999999999993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678.37</v>
      </c>
      <c r="D1311" s="2">
        <f>BILANCA!E308</f>
        <v>5382.61</v>
      </c>
      <c r="E1311" s="2">
        <v>0</v>
      </c>
      <c r="F1311" s="2">
        <v>0</v>
      </c>
      <c r="G1311" s="3">
        <f t="shared" si="52"/>
        <v>3444.5205899999996</v>
      </c>
      <c r="H1311" s="3">
        <f t="shared" si="41"/>
        <v>0.76000000000033197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23164.62</v>
      </c>
      <c r="E1338" s="2">
        <v>0</v>
      </c>
      <c r="F1338" s="2">
        <v>0</v>
      </c>
      <c r="G1338" s="3">
        <f t="shared" si="52"/>
        <v>15195.99072</v>
      </c>
      <c r="H1338" s="3">
        <f t="shared" si="41"/>
        <v>0.38000000000101863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168961.08</v>
      </c>
      <c r="D1340" s="2">
        <f>BILANCA!E337</f>
        <v>194274.65</v>
      </c>
      <c r="E1340" s="2">
        <v>0</v>
      </c>
      <c r="F1340" s="2">
        <v>0</v>
      </c>
      <c r="G1340" s="3">
        <f t="shared" si="52"/>
        <v>183978.42540000001</v>
      </c>
      <c r="H1340" s="3">
        <f t="shared" si="41"/>
        <v>0.42999999999301508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15.49</v>
      </c>
      <c r="E1342" s="2">
        <v>0</v>
      </c>
      <c r="F1342" s="2">
        <v>0</v>
      </c>
      <c r="G1342" s="3">
        <f t="shared" si="52"/>
        <v>10.285360000000001</v>
      </c>
      <c r="H1342" s="3">
        <f t="shared" si="41"/>
        <v>0.49000000000000021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2300.0500000000002</v>
      </c>
      <c r="E1383" s="2">
        <v>0</v>
      </c>
      <c r="F1383" s="2">
        <v>0</v>
      </c>
      <c r="G1383" s="3">
        <f t="shared" si="59"/>
        <v>1715.8373000000001</v>
      </c>
      <c r="H1383" s="3">
        <f t="shared" si="60"/>
        <v>5.0000000000181899E-2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76829.240000000005</v>
      </c>
      <c r="E1390" s="2">
        <v>0</v>
      </c>
      <c r="F1390" s="2">
        <v>0</v>
      </c>
      <c r="G1390" s="3">
        <f t="shared" ref="G1390:G1399" si="61">B1390/1000*C1390+B1390/500*D1390</f>
        <v>58390.222400000006</v>
      </c>
      <c r="H1390" s="3">
        <f t="shared" ref="H1390:H1399" si="62">ABS(C1390-ROUND(C1390,0))+ABS(D1390-ROUND(D1390,0))</f>
        <v>0.24000000000523869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2036916.34</v>
      </c>
      <c r="D1510" s="2">
        <f>'RAS-funkcijski'!E114</f>
        <v>2342265.88</v>
      </c>
      <c r="E1510" s="2">
        <v>0</v>
      </c>
      <c r="F1510" s="2">
        <v>0</v>
      </c>
      <c r="G1510" s="3">
        <f t="shared" si="52"/>
        <v>739359.29099999997</v>
      </c>
      <c r="H1510" s="3">
        <f t="shared" si="63"/>
        <v>0.46000000019557774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2036916.34</v>
      </c>
      <c r="D1514" s="2">
        <f>'RAS-funkcijski'!E118</f>
        <v>2342265.88</v>
      </c>
      <c r="E1514" s="2">
        <v>0</v>
      </c>
      <c r="F1514" s="2">
        <v>0</v>
      </c>
      <c r="G1514" s="3">
        <f t="shared" si="52"/>
        <v>766245.0834</v>
      </c>
      <c r="H1514" s="3">
        <f t="shared" si="63"/>
        <v>0.46000000019557774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2036916.34</v>
      </c>
      <c r="D1515" s="2">
        <f>'RAS-funkcijski'!E119</f>
        <v>2342265.88</v>
      </c>
      <c r="E1515" s="2">
        <v>0</v>
      </c>
      <c r="F1515" s="2">
        <v>0</v>
      </c>
      <c r="G1515" s="3">
        <f t="shared" si="52"/>
        <v>772966.53150000004</v>
      </c>
      <c r="H1515" s="3">
        <f t="shared" si="63"/>
        <v>0.46000000019557774</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2036916.34</v>
      </c>
      <c r="D1537" s="14">
        <f>'RAS-funkcijski'!E141</f>
        <v>2342265.88</v>
      </c>
      <c r="E1537" s="14">
        <v>0</v>
      </c>
      <c r="F1537" s="14">
        <v>0</v>
      </c>
      <c r="G1537" s="15">
        <f t="shared" si="52"/>
        <v>920838.38970000006</v>
      </c>
      <c r="H1537" s="15">
        <f t="shared" si="63"/>
        <v>0.46000000019557774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1095602.7</v>
      </c>
      <c r="E1538" s="7">
        <v>0</v>
      </c>
      <c r="F1538" s="7">
        <v>0</v>
      </c>
      <c r="G1538" s="8">
        <f t="shared" si="52"/>
        <v>2191.2053999999998</v>
      </c>
      <c r="H1538" s="8">
        <f t="shared" si="63"/>
        <v>0.30000000004656613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1095602.7</v>
      </c>
      <c r="E1555" s="2">
        <v>0</v>
      </c>
      <c r="F1555" s="2">
        <v>0</v>
      </c>
      <c r="G1555" s="3">
        <f t="shared" si="52"/>
        <v>39441.697199999995</v>
      </c>
      <c r="H1555" s="3">
        <f t="shared" si="63"/>
        <v>0.30000000004656613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1095602.7</v>
      </c>
      <c r="E1556" s="2">
        <v>0</v>
      </c>
      <c r="F1556" s="2">
        <v>0</v>
      </c>
      <c r="G1556" s="3">
        <f t="shared" si="52"/>
        <v>41632.902599999994</v>
      </c>
      <c r="H1556" s="3">
        <f t="shared" si="63"/>
        <v>0.30000000004656613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1095602.7</v>
      </c>
      <c r="E1557" s="2">
        <v>0</v>
      </c>
      <c r="F1557" s="2">
        <v>0</v>
      </c>
      <c r="G1557" s="3">
        <f t="shared" si="52"/>
        <v>43824.108</v>
      </c>
      <c r="H1557" s="3">
        <f t="shared" si="63"/>
        <v>0.30000000004656613</v>
      </c>
      <c r="I1557" s="11">
        <f t="shared" ref="I1557:I1562" si="66">G1557*H1557</f>
        <v>13147.23240204072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168961.08</v>
      </c>
      <c r="D1582" s="7"/>
      <c r="E1582" s="7">
        <v>0</v>
      </c>
      <c r="F1582" s="7">
        <v>0</v>
      </c>
      <c r="G1582" s="8">
        <f t="shared" ref="G1582:G1686" si="70">B1582/1000*C1582</f>
        <v>168.96107999999998</v>
      </c>
      <c r="H1582" s="8">
        <f t="shared" ref="H1582:H1686" si="71">ABS(C1582-ROUND(C1582,0))</f>
        <v>7.9999999987194315E-2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196590.18999999997</v>
      </c>
      <c r="D1583" s="2">
        <v>0</v>
      </c>
      <c r="E1583" s="2">
        <v>0</v>
      </c>
      <c r="F1583" s="2">
        <v>0</v>
      </c>
      <c r="G1583" s="3">
        <f t="shared" si="70"/>
        <v>393.18037999999996</v>
      </c>
      <c r="H1583" s="3">
        <f t="shared" si="71"/>
        <v>0.18999999997322448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194274.65</v>
      </c>
      <c r="D1585" s="2">
        <v>0</v>
      </c>
      <c r="E1585" s="2">
        <v>0</v>
      </c>
      <c r="F1585" s="2">
        <v>0</v>
      </c>
      <c r="G1585" s="3">
        <f t="shared" si="70"/>
        <v>777.09860000000003</v>
      </c>
      <c r="H1585" s="3">
        <f t="shared" si="71"/>
        <v>0.35000000000582077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176961.02</v>
      </c>
      <c r="D1586" s="2">
        <v>0</v>
      </c>
      <c r="E1586" s="2">
        <v>0</v>
      </c>
      <c r="F1586" s="2">
        <v>0</v>
      </c>
      <c r="G1586" s="3">
        <f t="shared" si="70"/>
        <v>884.80509999999992</v>
      </c>
      <c r="H1586" s="3">
        <f t="shared" si="71"/>
        <v>1.9999999989522621E-2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17313.63</v>
      </c>
      <c r="D1587" s="2">
        <v>0</v>
      </c>
      <c r="E1587" s="2">
        <v>0</v>
      </c>
      <c r="F1587" s="2">
        <v>0</v>
      </c>
      <c r="G1587" s="3">
        <f t="shared" si="70"/>
        <v>103.88178000000001</v>
      </c>
      <c r="H1587" s="3">
        <f t="shared" si="71"/>
        <v>0.36999999999898137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15.49</v>
      </c>
      <c r="D1594" s="2">
        <v>0</v>
      </c>
      <c r="E1594" s="2">
        <v>0</v>
      </c>
      <c r="F1594" s="2">
        <v>0</v>
      </c>
      <c r="G1594" s="3">
        <f t="shared" si="70"/>
        <v>0.20136999999999999</v>
      </c>
      <c r="H1594" s="3">
        <f t="shared" si="71"/>
        <v>0.49000000000000021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2300.0500000000002</v>
      </c>
      <c r="D1601" s="2">
        <v>0</v>
      </c>
      <c r="E1601" s="2">
        <v>0</v>
      </c>
      <c r="F1601" s="2">
        <v>0</v>
      </c>
      <c r="G1601" s="3">
        <f>B1601/1000*C1601</f>
        <v>46.001000000000005</v>
      </c>
      <c r="H1601" s="3">
        <f>ABS(C1601-ROUND(C1601,0))</f>
        <v>5.0000000000181899E-2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168961.08</v>
      </c>
      <c r="D1602" s="2">
        <v>0</v>
      </c>
      <c r="E1602" s="2">
        <v>0</v>
      </c>
      <c r="F1602" s="2">
        <v>0</v>
      </c>
      <c r="G1602" s="3">
        <f t="shared" si="70"/>
        <v>3548.1826799999999</v>
      </c>
      <c r="H1602" s="3">
        <f t="shared" si="71"/>
        <v>7.9999999987194315E-2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168961.08</v>
      </c>
      <c r="D1604" s="2">
        <v>0</v>
      </c>
      <c r="E1604" s="2">
        <v>0</v>
      </c>
      <c r="F1604" s="2">
        <v>0</v>
      </c>
      <c r="G1604" s="3">
        <f t="shared" si="70"/>
        <v>3886.1048399999995</v>
      </c>
      <c r="H1604" s="3">
        <f t="shared" si="71"/>
        <v>7.9999999987194315E-2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154543.88</v>
      </c>
      <c r="D1605" s="2">
        <v>0</v>
      </c>
      <c r="E1605" s="2">
        <v>0</v>
      </c>
      <c r="F1605" s="2">
        <v>0</v>
      </c>
      <c r="G1605" s="3">
        <f t="shared" si="70"/>
        <v>3709.05312</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13738.83</v>
      </c>
      <c r="D1606" s="2">
        <v>0</v>
      </c>
      <c r="E1606" s="2">
        <v>0</v>
      </c>
      <c r="F1606" s="2">
        <v>0</v>
      </c>
      <c r="G1606" s="3">
        <f t="shared" si="70"/>
        <v>343.47075000000001</v>
      </c>
      <c r="H1606" s="3">
        <f t="shared" si="71"/>
        <v>0.17000000000007276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678.37</v>
      </c>
      <c r="D1612" s="2">
        <v>0</v>
      </c>
      <c r="E1612" s="2">
        <v>0</v>
      </c>
      <c r="F1612" s="2">
        <v>0</v>
      </c>
      <c r="G1612" s="3">
        <f t="shared" si="70"/>
        <v>21.02947</v>
      </c>
      <c r="H1612" s="3">
        <f t="shared" si="71"/>
        <v>0.37000000000000455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196590.18999999997</v>
      </c>
      <c r="D1621" s="2">
        <v>0</v>
      </c>
      <c r="E1621" s="2">
        <v>0</v>
      </c>
      <c r="F1621" s="2">
        <v>0</v>
      </c>
      <c r="G1621" s="3">
        <f t="shared" si="70"/>
        <v>7863.6075999999994</v>
      </c>
      <c r="H1621" s="3">
        <f t="shared" si="71"/>
        <v>0.18999999997322448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196590.19</v>
      </c>
      <c r="D1622" s="2">
        <v>0</v>
      </c>
      <c r="E1622" s="2">
        <v>0</v>
      </c>
      <c r="F1622" s="2">
        <v>0</v>
      </c>
      <c r="G1622" s="3">
        <f t="shared" si="70"/>
        <v>8060.1977900000002</v>
      </c>
      <c r="H1622" s="3">
        <f t="shared" si="71"/>
        <v>0.19000000000232831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196590.19</v>
      </c>
      <c r="D1623" s="2">
        <v>0</v>
      </c>
      <c r="E1623" s="2">
        <v>0</v>
      </c>
      <c r="F1623" s="2">
        <v>0</v>
      </c>
      <c r="G1623" s="3">
        <f t="shared" si="70"/>
        <v>8256.787980000001</v>
      </c>
      <c r="H1623" s="3">
        <f t="shared" si="71"/>
        <v>0.19000000000232831</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196590.19</v>
      </c>
      <c r="D1624" s="2">
        <v>0</v>
      </c>
      <c r="E1624" s="2">
        <v>0</v>
      </c>
      <c r="F1624" s="2">
        <v>0</v>
      </c>
      <c r="G1624" s="3">
        <f t="shared" si="70"/>
        <v>8453.37817</v>
      </c>
      <c r="H1624" s="3">
        <f t="shared" si="71"/>
        <v>0.19000000000232831</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18049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2012836.95</v>
      </c>
      <c r="I17" s="275">
        <f>'PR-RAS'!E6</f>
        <v>2155765.67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1967817.71</v>
      </c>
      <c r="I18" s="275">
        <f>'PR-RAS'!E152</f>
        <v>2335010.92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13883.900000000103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207577.11999999997</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1429595.4200000002</v>
      </c>
      <c r="I22" s="275">
        <f>BILANCA!E7</f>
        <v>420710.27000000008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190507.50999999998</v>
      </c>
      <c r="I23" s="275">
        <f>BILANCA!E69</f>
        <v>210308.44999999998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168961.08</v>
      </c>
      <c r="I24" s="275">
        <f>BILANCA!E177</f>
        <v>196590.18999999997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1451141.85</v>
      </c>
      <c r="I25" s="275">
        <f>BILANCA!E251</f>
        <v>434428.53</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2036916.34</v>
      </c>
      <c r="I30" s="275">
        <f>'RAS-funkcijski'!E114</f>
        <v>2342265.88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2036916.34</v>
      </c>
      <c r="I31" s="275">
        <f>'RAS-funkcijski'!E141</f>
        <v>2342265.88</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1095602.7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1095602.7</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168961.08</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196590.18999999997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196590.19</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90" zoomScaleNormal="90" workbookViewId="0">
      <selection activeCell="J22" sqref="J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2012836.95</v>
      </c>
      <c r="E6" s="60">
        <f>E7+E43+E49+E82+E106+E125+E134+E140</f>
        <v>2155765.67</v>
      </c>
      <c r="F6" s="45">
        <f t="shared" ref="F6:F132" si="0">IF(D6&lt;&gt;0,IF(E6/D6&gt;=100,"&gt;&gt;100",E6/D6*100),"-")</f>
        <v>107.10085931202724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1820263.8499999999</v>
      </c>
      <c r="E49" s="60">
        <f>E50+E53+E58+E61+E64+E68+E71+E74+E77</f>
        <v>1987436.8900000001</v>
      </c>
      <c r="F49" s="45">
        <f t="shared" si="0"/>
        <v>109.18400044037573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1800109.7999999998</v>
      </c>
      <c r="E68" s="60">
        <f t="shared" si="11"/>
        <v>1982032.52</v>
      </c>
      <c r="F68" s="45">
        <f t="shared" si="0"/>
        <v>110.10620129949854</v>
      </c>
    </row>
    <row r="69" spans="1:6" ht="12.75" customHeight="1" x14ac:dyDescent="0.2">
      <c r="A69" s="63" t="s">
        <v>141</v>
      </c>
      <c r="B69" s="64" t="s">
        <v>142</v>
      </c>
      <c r="C69" s="247" t="s">
        <v>141</v>
      </c>
      <c r="D69" s="194">
        <v>1798862.14</v>
      </c>
      <c r="E69" s="194">
        <v>1980665.73</v>
      </c>
      <c r="F69" s="45">
        <f t="shared" si="0"/>
        <v>110.10658826807041</v>
      </c>
    </row>
    <row r="70" spans="1:6" ht="24" x14ac:dyDescent="0.2">
      <c r="A70" s="63" t="s">
        <v>143</v>
      </c>
      <c r="B70" s="64" t="s">
        <v>144</v>
      </c>
      <c r="C70" s="247" t="s">
        <v>143</v>
      </c>
      <c r="D70" s="194">
        <v>1247.6600000000001</v>
      </c>
      <c r="E70" s="194">
        <v>1366.79</v>
      </c>
      <c r="F70" s="45">
        <f t="shared" si="0"/>
        <v>109.54827436961992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20154.05</v>
      </c>
      <c r="E74" s="60">
        <f t="shared" si="13"/>
        <v>5404.37</v>
      </c>
      <c r="F74" s="45">
        <f t="shared" si="0"/>
        <v>26.815305112371956</v>
      </c>
    </row>
    <row r="75" spans="1:6" ht="12.75" customHeight="1" x14ac:dyDescent="0.2">
      <c r="A75" s="63" t="s">
        <v>153</v>
      </c>
      <c r="B75" s="65" t="s">
        <v>154</v>
      </c>
      <c r="C75" s="247" t="s">
        <v>153</v>
      </c>
      <c r="D75" s="194">
        <v>20154.05</v>
      </c>
      <c r="E75" s="194">
        <v>5404.37</v>
      </c>
      <c r="F75" s="45">
        <f t="shared" si="0"/>
        <v>26.815305112371956</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11.05</v>
      </c>
      <c r="E82" s="60">
        <f t="shared" si="15"/>
        <v>0.01</v>
      </c>
      <c r="F82" s="45">
        <f t="shared" si="0"/>
        <v>9.0497737556561084E-2</v>
      </c>
    </row>
    <row r="83" spans="1:6" ht="12.75" customHeight="1" x14ac:dyDescent="0.2">
      <c r="A83" s="63">
        <v>641</v>
      </c>
      <c r="B83" s="64" t="s">
        <v>169</v>
      </c>
      <c r="C83" s="247" t="s">
        <v>170</v>
      </c>
      <c r="D83" s="60">
        <f t="shared" ref="D83:E83" si="16">SUM(D84:D90)</f>
        <v>11.05</v>
      </c>
      <c r="E83" s="60">
        <f t="shared" si="16"/>
        <v>0.01</v>
      </c>
      <c r="F83" s="45">
        <f t="shared" si="0"/>
        <v>9.0497737556561084E-2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11.05</v>
      </c>
      <c r="E85" s="194">
        <v>0.01</v>
      </c>
      <c r="F85" s="45">
        <f t="shared" si="0"/>
        <v>9.0497737556561084E-2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12599.85</v>
      </c>
      <c r="E106" s="60">
        <f>E107+E112+E120+E124</f>
        <v>12901.07</v>
      </c>
      <c r="F106" s="45">
        <f t="shared" si="0"/>
        <v>102.39066338091325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12599.85</v>
      </c>
      <c r="E112" s="60">
        <f t="shared" si="20"/>
        <v>12901.07</v>
      </c>
      <c r="F112" s="45">
        <f t="shared" si="0"/>
        <v>102.39066338091325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12599.85</v>
      </c>
      <c r="E117" s="194">
        <v>12901.07</v>
      </c>
      <c r="F117" s="45">
        <f t="shared" si="0"/>
        <v>102.39066338091325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13817.57</v>
      </c>
      <c r="E125" s="60">
        <f t="shared" si="22"/>
        <v>17972.34</v>
      </c>
      <c r="F125" s="45">
        <f t="shared" si="0"/>
        <v>130.06874580696896</v>
      </c>
    </row>
    <row r="126" spans="1:6" ht="12.75" customHeight="1" x14ac:dyDescent="0.2">
      <c r="A126" s="63">
        <v>661</v>
      </c>
      <c r="B126" s="65" t="s">
        <v>255</v>
      </c>
      <c r="C126" s="247" t="s">
        <v>256</v>
      </c>
      <c r="D126" s="60">
        <f t="shared" ref="D126:E126" si="23">SUM(D127:D128)</f>
        <v>10714.57</v>
      </c>
      <c r="E126" s="60">
        <f t="shared" si="23"/>
        <v>15242.34</v>
      </c>
      <c r="F126" s="45">
        <f t="shared" si="0"/>
        <v>142.25806541933088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10714.57</v>
      </c>
      <c r="E128" s="194">
        <v>15242.34</v>
      </c>
      <c r="F128" s="45">
        <f t="shared" si="0"/>
        <v>142.25806541933088</v>
      </c>
    </row>
    <row r="129" spans="1:6" ht="36" x14ac:dyDescent="0.2">
      <c r="A129" s="63">
        <v>663</v>
      </c>
      <c r="B129" s="182" t="s">
        <v>261</v>
      </c>
      <c r="C129" s="247" t="s">
        <v>262</v>
      </c>
      <c r="D129" s="60">
        <f t="shared" ref="D129:E129" si="24">SUM(D130:D133)</f>
        <v>3103</v>
      </c>
      <c r="E129" s="60">
        <f t="shared" si="24"/>
        <v>2730</v>
      </c>
      <c r="F129" s="45">
        <f t="shared" si="0"/>
        <v>87.979374798582029</v>
      </c>
    </row>
    <row r="130" spans="1:6" ht="12.75" customHeight="1" x14ac:dyDescent="0.2">
      <c r="A130" s="63">
        <v>6631</v>
      </c>
      <c r="B130" s="65" t="s">
        <v>263</v>
      </c>
      <c r="C130" s="247" t="s">
        <v>264</v>
      </c>
      <c r="D130" s="194">
        <v>3103</v>
      </c>
      <c r="E130" s="194">
        <v>2730</v>
      </c>
      <c r="F130" s="45">
        <f t="shared" si="0"/>
        <v>87.979374798582029</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165806.19</v>
      </c>
      <c r="E134" s="60">
        <f t="shared" si="25"/>
        <v>137209.81</v>
      </c>
      <c r="F134" s="45">
        <f t="shared" ref="F134:F229" si="26">IF(D134&lt;&gt;0,IF(E134/D134&gt;=100,"&gt;&gt;100",E134/D134*100),"-")</f>
        <v>82.753128818652669</v>
      </c>
    </row>
    <row r="135" spans="1:6" ht="24" x14ac:dyDescent="0.2">
      <c r="A135" s="63">
        <v>671</v>
      </c>
      <c r="B135" s="182" t="s">
        <v>273</v>
      </c>
      <c r="C135" s="247" t="s">
        <v>274</v>
      </c>
      <c r="D135" s="60">
        <f t="shared" ref="D135:E135" si="27">SUM(D136:D138)</f>
        <v>165806.19</v>
      </c>
      <c r="E135" s="60">
        <f t="shared" si="27"/>
        <v>137209.81</v>
      </c>
      <c r="F135" s="45">
        <f t="shared" si="26"/>
        <v>82.753128818652669</v>
      </c>
    </row>
    <row r="136" spans="1:6" ht="12.75" customHeight="1" x14ac:dyDescent="0.2">
      <c r="A136" s="63">
        <v>6711</v>
      </c>
      <c r="B136" s="65" t="s">
        <v>275</v>
      </c>
      <c r="C136" s="247" t="s">
        <v>276</v>
      </c>
      <c r="D136" s="194">
        <v>165806.19</v>
      </c>
      <c r="E136" s="194">
        <v>137209.81</v>
      </c>
      <c r="F136" s="45">
        <f t="shared" si="26"/>
        <v>82.753128818652669</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338.44</v>
      </c>
      <c r="E140" s="60">
        <f t="shared" si="28"/>
        <v>245.55</v>
      </c>
      <c r="F140" s="45">
        <f t="shared" si="26"/>
        <v>72.553480676043023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338.44</v>
      </c>
      <c r="E151" s="194">
        <v>245.55</v>
      </c>
      <c r="F151" s="45">
        <f t="shared" si="26"/>
        <v>72.553480676043023</v>
      </c>
    </row>
    <row r="152" spans="1:6" ht="12.75" customHeight="1" x14ac:dyDescent="0.2">
      <c r="A152" s="63">
        <v>3</v>
      </c>
      <c r="B152" s="64" t="s">
        <v>307</v>
      </c>
      <c r="C152" s="247" t="s">
        <v>13</v>
      </c>
      <c r="D152" s="60">
        <f>D153+D164+D202+D221+D230+D262+D273</f>
        <v>1967817.71</v>
      </c>
      <c r="E152" s="60">
        <f>E153+E164+E202+E221+E230+E262+E273</f>
        <v>2335010.92</v>
      </c>
      <c r="F152" s="45">
        <f t="shared" si="26"/>
        <v>118.65991997805527</v>
      </c>
    </row>
    <row r="153" spans="1:6" ht="12.75" customHeight="1" x14ac:dyDescent="0.2">
      <c r="A153" s="63">
        <v>31</v>
      </c>
      <c r="B153" s="64" t="s">
        <v>308</v>
      </c>
      <c r="C153" s="247" t="s">
        <v>3</v>
      </c>
      <c r="D153" s="60">
        <f t="shared" ref="D153:E153" si="30">D154+D159+D160</f>
        <v>1758372.34</v>
      </c>
      <c r="E153" s="60">
        <f t="shared" si="30"/>
        <v>2114328.54</v>
      </c>
      <c r="F153" s="45">
        <f t="shared" si="26"/>
        <v>120.24350542274796</v>
      </c>
    </row>
    <row r="154" spans="1:6" ht="12.75" customHeight="1" x14ac:dyDescent="0.2">
      <c r="A154" s="63">
        <v>311</v>
      </c>
      <c r="B154" s="64" t="s">
        <v>309</v>
      </c>
      <c r="C154" s="247" t="s">
        <v>310</v>
      </c>
      <c r="D154" s="60">
        <f t="shared" ref="D154:E154" si="31">SUM(D155:D158)</f>
        <v>1185391.6000000001</v>
      </c>
      <c r="E154" s="60">
        <f t="shared" si="31"/>
        <v>1416838.5</v>
      </c>
      <c r="F154" s="45">
        <f t="shared" si="26"/>
        <v>119.52493167658686</v>
      </c>
    </row>
    <row r="155" spans="1:6" ht="12.75" customHeight="1" x14ac:dyDescent="0.2">
      <c r="A155" s="63">
        <v>3111</v>
      </c>
      <c r="B155" s="64" t="s">
        <v>311</v>
      </c>
      <c r="C155" s="247" t="s">
        <v>312</v>
      </c>
      <c r="D155" s="194">
        <v>1129436.95</v>
      </c>
      <c r="E155" s="194">
        <v>1351122.43</v>
      </c>
      <c r="F155" s="45">
        <f t="shared" si="26"/>
        <v>119.62796418162165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55262.34</v>
      </c>
      <c r="E157" s="194">
        <v>65643.97</v>
      </c>
      <c r="F157" s="45">
        <f t="shared" si="26"/>
        <v>118.78608470072025</v>
      </c>
    </row>
    <row r="158" spans="1:6" ht="12.75" customHeight="1" x14ac:dyDescent="0.2">
      <c r="A158" s="63">
        <v>3114</v>
      </c>
      <c r="B158" s="65" t="s">
        <v>317</v>
      </c>
      <c r="C158" s="247" t="s">
        <v>318</v>
      </c>
      <c r="D158" s="194">
        <v>692.31</v>
      </c>
      <c r="E158" s="194">
        <v>72.099999999999994</v>
      </c>
      <c r="F158" s="45">
        <f t="shared" si="26"/>
        <v>10.414409729745346</v>
      </c>
    </row>
    <row r="159" spans="1:6" ht="12.75" customHeight="1" x14ac:dyDescent="0.2">
      <c r="A159" s="63">
        <v>312</v>
      </c>
      <c r="B159" s="65" t="s">
        <v>319</v>
      </c>
      <c r="C159" s="247" t="s">
        <v>320</v>
      </c>
      <c r="D159" s="194">
        <v>60011.53</v>
      </c>
      <c r="E159" s="194">
        <v>71094.89</v>
      </c>
      <c r="F159" s="45">
        <f t="shared" si="26"/>
        <v>118.46871759476886</v>
      </c>
    </row>
    <row r="160" spans="1:6" ht="12.75" customHeight="1" x14ac:dyDescent="0.2">
      <c r="A160" s="63">
        <v>313</v>
      </c>
      <c r="B160" s="65" t="s">
        <v>321</v>
      </c>
      <c r="C160" s="247" t="s">
        <v>322</v>
      </c>
      <c r="D160" s="60">
        <f t="shared" ref="D160:E160" si="32">SUM(D161:D163)</f>
        <v>512969.20999999996</v>
      </c>
      <c r="E160" s="60">
        <f t="shared" si="32"/>
        <v>626395.15</v>
      </c>
      <c r="F160" s="45">
        <f t="shared" si="26"/>
        <v>122.1116468179445</v>
      </c>
    </row>
    <row r="161" spans="1:6" ht="12.75" customHeight="1" x14ac:dyDescent="0.2">
      <c r="A161" s="63">
        <v>3131</v>
      </c>
      <c r="B161" s="65" t="s">
        <v>323</v>
      </c>
      <c r="C161" s="247" t="s">
        <v>324</v>
      </c>
      <c r="D161" s="194">
        <v>288166.3</v>
      </c>
      <c r="E161" s="194">
        <v>353968.53</v>
      </c>
      <c r="F161" s="45">
        <f t="shared" si="26"/>
        <v>122.83481101017017</v>
      </c>
    </row>
    <row r="162" spans="1:6" ht="12.75" customHeight="1" x14ac:dyDescent="0.2">
      <c r="A162" s="63">
        <v>3132</v>
      </c>
      <c r="B162" s="65" t="s">
        <v>325</v>
      </c>
      <c r="C162" s="247" t="s">
        <v>326</v>
      </c>
      <c r="D162" s="194">
        <v>224802.91</v>
      </c>
      <c r="E162" s="194">
        <v>272426.62</v>
      </c>
      <c r="F162" s="45">
        <f t="shared" si="26"/>
        <v>121.18465014532063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207078.9</v>
      </c>
      <c r="E164" s="60">
        <f>E165+E170+E178+E188+E189+E194</f>
        <v>219102.87999999998</v>
      </c>
      <c r="F164" s="45">
        <f t="shared" si="26"/>
        <v>105.80647279853235</v>
      </c>
    </row>
    <row r="165" spans="1:6" ht="12.75" customHeight="1" x14ac:dyDescent="0.2">
      <c r="A165" s="63">
        <v>321</v>
      </c>
      <c r="B165" s="64" t="s">
        <v>331</v>
      </c>
      <c r="C165" s="247" t="s">
        <v>332</v>
      </c>
      <c r="D165" s="60">
        <f t="shared" ref="D165:E165" si="33">SUM(D166:D169)</f>
        <v>78801.08</v>
      </c>
      <c r="E165" s="60">
        <f t="shared" si="33"/>
        <v>72181.62</v>
      </c>
      <c r="F165" s="45">
        <f t="shared" si="26"/>
        <v>91.599785180609189</v>
      </c>
    </row>
    <row r="166" spans="1:6" ht="12.75" customHeight="1" x14ac:dyDescent="0.2">
      <c r="A166" s="63">
        <v>3211</v>
      </c>
      <c r="B166" s="64" t="s">
        <v>333</v>
      </c>
      <c r="C166" s="247" t="s">
        <v>334</v>
      </c>
      <c r="D166" s="194">
        <v>13575.34</v>
      </c>
      <c r="E166" s="194">
        <v>11991.11</v>
      </c>
      <c r="F166" s="45">
        <f t="shared" si="26"/>
        <v>88.330089706777144</v>
      </c>
    </row>
    <row r="167" spans="1:6" ht="12.75" customHeight="1" x14ac:dyDescent="0.2">
      <c r="A167" s="63">
        <v>3212</v>
      </c>
      <c r="B167" s="64" t="s">
        <v>335</v>
      </c>
      <c r="C167" s="247" t="s">
        <v>336</v>
      </c>
      <c r="D167" s="194">
        <v>54299.74</v>
      </c>
      <c r="E167" s="194">
        <v>59361.64</v>
      </c>
      <c r="F167" s="45">
        <f t="shared" si="26"/>
        <v>109.32214408393115</v>
      </c>
    </row>
    <row r="168" spans="1:6" ht="12.75" customHeight="1" x14ac:dyDescent="0.2">
      <c r="A168" s="63">
        <v>3213</v>
      </c>
      <c r="B168" s="64" t="s">
        <v>337</v>
      </c>
      <c r="C168" s="247" t="s">
        <v>338</v>
      </c>
      <c r="D168" s="194">
        <v>3190</v>
      </c>
      <c r="E168" s="194">
        <v>290</v>
      </c>
      <c r="F168" s="45">
        <f t="shared" si="26"/>
        <v>9.0909090909090917</v>
      </c>
    </row>
    <row r="169" spans="1:6" ht="12.75" customHeight="1" x14ac:dyDescent="0.2">
      <c r="A169" s="63">
        <v>3214</v>
      </c>
      <c r="B169" s="64" t="s">
        <v>339</v>
      </c>
      <c r="C169" s="247" t="s">
        <v>340</v>
      </c>
      <c r="D169" s="194">
        <v>7736</v>
      </c>
      <c r="E169" s="194">
        <v>538.87</v>
      </c>
      <c r="F169" s="45">
        <f t="shared" si="26"/>
        <v>6.9657445708376429</v>
      </c>
    </row>
    <row r="170" spans="1:6" ht="12.75" customHeight="1" x14ac:dyDescent="0.2">
      <c r="A170" s="63">
        <v>322</v>
      </c>
      <c r="B170" s="64" t="s">
        <v>341</v>
      </c>
      <c r="C170" s="247" t="s">
        <v>342</v>
      </c>
      <c r="D170" s="60">
        <f t="shared" ref="D170:E170" si="34">SUM(D171:D177)</f>
        <v>52910.86</v>
      </c>
      <c r="E170" s="60">
        <f t="shared" si="34"/>
        <v>47032.810000000005</v>
      </c>
      <c r="F170" s="45">
        <f t="shared" si="26"/>
        <v>88.890654961949224</v>
      </c>
    </row>
    <row r="171" spans="1:6" ht="12.75" customHeight="1" x14ac:dyDescent="0.2">
      <c r="A171" s="63">
        <v>3221</v>
      </c>
      <c r="B171" s="64" t="s">
        <v>343</v>
      </c>
      <c r="C171" s="247" t="s">
        <v>344</v>
      </c>
      <c r="D171" s="194">
        <v>12340.33</v>
      </c>
      <c r="E171" s="194">
        <v>10939.02</v>
      </c>
      <c r="F171" s="45">
        <f t="shared" si="26"/>
        <v>88.644468989078902</v>
      </c>
    </row>
    <row r="172" spans="1:6" ht="12.75" customHeight="1" x14ac:dyDescent="0.2">
      <c r="A172" s="63">
        <v>3222</v>
      </c>
      <c r="B172" s="64" t="s">
        <v>345</v>
      </c>
      <c r="C172" s="247" t="s">
        <v>346</v>
      </c>
      <c r="D172" s="194">
        <v>2448.77</v>
      </c>
      <c r="E172" s="194">
        <v>3650.26</v>
      </c>
      <c r="F172" s="45">
        <f t="shared" si="26"/>
        <v>149.06504081640989</v>
      </c>
    </row>
    <row r="173" spans="1:6" ht="12.75" customHeight="1" x14ac:dyDescent="0.2">
      <c r="A173" s="63">
        <v>3223</v>
      </c>
      <c r="B173" s="65" t="s">
        <v>347</v>
      </c>
      <c r="C173" s="247" t="s">
        <v>348</v>
      </c>
      <c r="D173" s="194">
        <v>29453.13</v>
      </c>
      <c r="E173" s="194">
        <v>28709.08</v>
      </c>
      <c r="F173" s="45">
        <f t="shared" si="26"/>
        <v>97.473782922222526</v>
      </c>
    </row>
    <row r="174" spans="1:6" ht="12.75" customHeight="1" x14ac:dyDescent="0.2">
      <c r="A174" s="63">
        <v>3224</v>
      </c>
      <c r="B174" s="65" t="s">
        <v>349</v>
      </c>
      <c r="C174" s="247" t="s">
        <v>350</v>
      </c>
      <c r="D174" s="194">
        <v>2616.38</v>
      </c>
      <c r="E174" s="194">
        <v>2618.65</v>
      </c>
      <c r="F174" s="45">
        <f t="shared" si="26"/>
        <v>100.08676109739412</v>
      </c>
    </row>
    <row r="175" spans="1:6" ht="12.75" customHeight="1" x14ac:dyDescent="0.2">
      <c r="A175" s="63">
        <v>3225</v>
      </c>
      <c r="B175" s="65" t="s">
        <v>351</v>
      </c>
      <c r="C175" s="247" t="s">
        <v>352</v>
      </c>
      <c r="D175" s="194">
        <v>5613.87</v>
      </c>
      <c r="E175" s="194">
        <v>801</v>
      </c>
      <c r="F175" s="45">
        <f t="shared" si="26"/>
        <v>14.26823207519946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438.38</v>
      </c>
      <c r="E177" s="194">
        <v>314.8</v>
      </c>
      <c r="F177" s="45">
        <f t="shared" si="26"/>
        <v>71.80984533965966</v>
      </c>
    </row>
    <row r="178" spans="1:6" ht="12.75" customHeight="1" x14ac:dyDescent="0.2">
      <c r="A178" s="63">
        <v>323</v>
      </c>
      <c r="B178" s="65" t="s">
        <v>357</v>
      </c>
      <c r="C178" s="247" t="s">
        <v>358</v>
      </c>
      <c r="D178" s="60">
        <f t="shared" ref="D178:E178" si="35">SUM(D179:D187)</f>
        <v>66457.09</v>
      </c>
      <c r="E178" s="60">
        <f t="shared" si="35"/>
        <v>90508.67</v>
      </c>
      <c r="F178" s="45">
        <f t="shared" si="26"/>
        <v>136.19114228444249</v>
      </c>
    </row>
    <row r="179" spans="1:6" ht="12.75" customHeight="1" x14ac:dyDescent="0.2">
      <c r="A179" s="63">
        <v>3231</v>
      </c>
      <c r="B179" s="65" t="s">
        <v>359</v>
      </c>
      <c r="C179" s="247" t="s">
        <v>360</v>
      </c>
      <c r="D179" s="194">
        <v>7971.68</v>
      </c>
      <c r="E179" s="194">
        <v>7821.18</v>
      </c>
      <c r="F179" s="45">
        <f t="shared" si="26"/>
        <v>98.112066716175264</v>
      </c>
    </row>
    <row r="180" spans="1:6" ht="12.75" customHeight="1" x14ac:dyDescent="0.2">
      <c r="A180" s="63">
        <v>3232</v>
      </c>
      <c r="B180" s="65" t="s">
        <v>361</v>
      </c>
      <c r="C180" s="247" t="s">
        <v>362</v>
      </c>
      <c r="D180" s="194">
        <v>5800.79</v>
      </c>
      <c r="E180" s="194">
        <v>9070.75</v>
      </c>
      <c r="F180" s="45">
        <f t="shared" si="26"/>
        <v>156.37094257851086</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6474.89</v>
      </c>
      <c r="E182" s="194">
        <v>6722.66</v>
      </c>
      <c r="F182" s="45">
        <f t="shared" si="26"/>
        <v>103.82662871492796</v>
      </c>
    </row>
    <row r="183" spans="1:6" ht="12.75" customHeight="1" x14ac:dyDescent="0.2">
      <c r="A183" s="63">
        <v>3235</v>
      </c>
      <c r="B183" s="64" t="s">
        <v>367</v>
      </c>
      <c r="C183" s="247" t="s">
        <v>368</v>
      </c>
      <c r="D183" s="194">
        <v>766.36</v>
      </c>
      <c r="E183" s="194">
        <v>822.35</v>
      </c>
      <c r="F183" s="45">
        <f t="shared" si="26"/>
        <v>107.30596586460672</v>
      </c>
    </row>
    <row r="184" spans="1:6" ht="12.75" customHeight="1" x14ac:dyDescent="0.2">
      <c r="A184" s="63">
        <v>3236</v>
      </c>
      <c r="B184" s="64" t="s">
        <v>369</v>
      </c>
      <c r="C184" s="247" t="s">
        <v>370</v>
      </c>
      <c r="D184" s="194">
        <v>1933.01</v>
      </c>
      <c r="E184" s="194">
        <v>6400</v>
      </c>
      <c r="F184" s="45">
        <f t="shared" si="26"/>
        <v>331.08985468259345</v>
      </c>
    </row>
    <row r="185" spans="1:6" ht="12.75" customHeight="1" x14ac:dyDescent="0.2">
      <c r="A185" s="63">
        <v>3237</v>
      </c>
      <c r="B185" s="64" t="s">
        <v>371</v>
      </c>
      <c r="C185" s="247" t="s">
        <v>372</v>
      </c>
      <c r="D185" s="194">
        <v>39623.67</v>
      </c>
      <c r="E185" s="194">
        <v>52327.85</v>
      </c>
      <c r="F185" s="45">
        <f t="shared" si="26"/>
        <v>132.06209823572627</v>
      </c>
    </row>
    <row r="186" spans="1:6" ht="12.75" customHeight="1" x14ac:dyDescent="0.2">
      <c r="A186" s="63">
        <v>3238</v>
      </c>
      <c r="B186" s="64" t="s">
        <v>373</v>
      </c>
      <c r="C186" s="247" t="s">
        <v>374</v>
      </c>
      <c r="D186" s="194">
        <v>2610.4299999999998</v>
      </c>
      <c r="E186" s="194">
        <v>2764.82</v>
      </c>
      <c r="F186" s="45">
        <f t="shared" si="26"/>
        <v>105.91435127546038</v>
      </c>
    </row>
    <row r="187" spans="1:6" ht="12.75" customHeight="1" x14ac:dyDescent="0.2">
      <c r="A187" s="63">
        <v>3239</v>
      </c>
      <c r="B187" s="64" t="s">
        <v>375</v>
      </c>
      <c r="C187" s="247" t="s">
        <v>376</v>
      </c>
      <c r="D187" s="194">
        <v>1276.26</v>
      </c>
      <c r="E187" s="194">
        <v>4579.0600000000004</v>
      </c>
      <c r="F187" s="45">
        <f t="shared" si="26"/>
        <v>358.78739441806533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8909.8700000000008</v>
      </c>
      <c r="E194" s="60">
        <f t="shared" si="36"/>
        <v>9379.7799999999988</v>
      </c>
      <c r="F194" s="45">
        <f t="shared" si="26"/>
        <v>105.27403879068939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2553.54</v>
      </c>
      <c r="E196" s="194">
        <v>2725.64</v>
      </c>
      <c r="F196" s="45">
        <f t="shared" si="26"/>
        <v>106.73966336928342</v>
      </c>
    </row>
    <row r="197" spans="1:6" ht="12.75" customHeight="1" x14ac:dyDescent="0.2">
      <c r="A197" s="63">
        <v>3293</v>
      </c>
      <c r="B197" s="64" t="s">
        <v>395</v>
      </c>
      <c r="C197" s="247" t="s">
        <v>396</v>
      </c>
      <c r="D197" s="194">
        <v>2460.64</v>
      </c>
      <c r="E197" s="194">
        <v>2029.67</v>
      </c>
      <c r="F197" s="45">
        <f t="shared" si="26"/>
        <v>82.485450939592965</v>
      </c>
    </row>
    <row r="198" spans="1:6" ht="12.75" customHeight="1" x14ac:dyDescent="0.2">
      <c r="A198" s="63">
        <v>3294</v>
      </c>
      <c r="B198" s="64" t="s">
        <v>397</v>
      </c>
      <c r="C198" s="247" t="s">
        <v>398</v>
      </c>
      <c r="D198" s="194">
        <v>85</v>
      </c>
      <c r="E198" s="194">
        <v>90</v>
      </c>
      <c r="F198" s="45">
        <f t="shared" si="26"/>
        <v>105.88235294117648</v>
      </c>
    </row>
    <row r="199" spans="1:6" ht="12.75" customHeight="1" x14ac:dyDescent="0.2">
      <c r="A199" s="63">
        <v>3295</v>
      </c>
      <c r="B199" s="64" t="s">
        <v>399</v>
      </c>
      <c r="C199" s="247" t="s">
        <v>400</v>
      </c>
      <c r="D199" s="194">
        <v>3053.04</v>
      </c>
      <c r="E199" s="194">
        <v>3296.84</v>
      </c>
      <c r="F199" s="45">
        <f t="shared" si="26"/>
        <v>107.98548332154181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757.65</v>
      </c>
      <c r="E201" s="194">
        <v>1237.6300000000001</v>
      </c>
      <c r="F201" s="45">
        <f t="shared" si="26"/>
        <v>163.35115158714447</v>
      </c>
    </row>
    <row r="202" spans="1:6" ht="12.75" customHeight="1" x14ac:dyDescent="0.2">
      <c r="A202" s="63">
        <v>34</v>
      </c>
      <c r="B202" s="183" t="s">
        <v>405</v>
      </c>
      <c r="C202" s="247" t="s">
        <v>406</v>
      </c>
      <c r="D202" s="60">
        <f t="shared" ref="D202:E202" si="37">D203+D208+D216</f>
        <v>166.31</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166.31</v>
      </c>
      <c r="E216" s="60">
        <f t="shared" si="40"/>
        <v>0</v>
      </c>
      <c r="F216" s="45">
        <f t="shared" si="26"/>
        <v>0</v>
      </c>
    </row>
    <row r="217" spans="1:6" ht="12.75" customHeight="1" x14ac:dyDescent="0.2">
      <c r="A217" s="63">
        <v>3431</v>
      </c>
      <c r="B217" s="182" t="s">
        <v>435</v>
      </c>
      <c r="C217" s="247" t="s">
        <v>436</v>
      </c>
      <c r="D217" s="194">
        <v>166.31</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2200.16</v>
      </c>
      <c r="E273" s="60">
        <f t="shared" si="60"/>
        <v>1579.5</v>
      </c>
      <c r="F273" s="45">
        <f t="shared" ref="F273:F277" si="61">IF(D273&lt;&gt;0,IF(E273/D273&gt;=100,"&gt;&gt;100",E273/D273*100),"-")</f>
        <v>71.79023343756819</v>
      </c>
    </row>
    <row r="274" spans="1:6" ht="12.75" customHeight="1" x14ac:dyDescent="0.2">
      <c r="A274" s="63">
        <v>381</v>
      </c>
      <c r="B274" s="64" t="s">
        <v>540</v>
      </c>
      <c r="C274" s="247" t="s">
        <v>541</v>
      </c>
      <c r="D274" s="60">
        <f t="shared" ref="D274:E274" si="62">SUM(D275:D277)</f>
        <v>2200.16</v>
      </c>
      <c r="E274" s="60">
        <f t="shared" si="62"/>
        <v>1579.5</v>
      </c>
      <c r="F274" s="45">
        <f t="shared" si="61"/>
        <v>71.79023343756819</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2200.16</v>
      </c>
      <c r="E276" s="194">
        <v>1579.5</v>
      </c>
      <c r="F276" s="45">
        <f t="shared" si="61"/>
        <v>71.79023343756819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1967817.71</v>
      </c>
      <c r="E299" s="60">
        <f>E152-E297+E298</f>
        <v>2335010.92</v>
      </c>
      <c r="F299" s="45">
        <f t="shared" si="68"/>
        <v>118.65991997805527</v>
      </c>
    </row>
    <row r="300" spans="1:6" ht="12.75" customHeight="1" x14ac:dyDescent="0.2">
      <c r="A300" s="63" t="s">
        <v>581</v>
      </c>
      <c r="B300" s="64" t="s">
        <v>592</v>
      </c>
      <c r="C300" s="247" t="s">
        <v>593</v>
      </c>
      <c r="D300" s="60">
        <f>IF(D6&gt;=D299,D6-D299,0)</f>
        <v>45019.239999999991</v>
      </c>
      <c r="E300" s="60">
        <f>IF(E6&gt;=E299,E6-E299,0)</f>
        <v>0</v>
      </c>
      <c r="F300" s="45">
        <f t="shared" si="68"/>
        <v>0</v>
      </c>
    </row>
    <row r="301" spans="1:6" ht="12.75" customHeight="1" x14ac:dyDescent="0.2">
      <c r="A301" s="63" t="s">
        <v>581</v>
      </c>
      <c r="B301" s="64" t="s">
        <v>594</v>
      </c>
      <c r="C301" s="247" t="s">
        <v>595</v>
      </c>
      <c r="D301" s="60">
        <f>IF(D299&gt;=D6,D299-D6,0)</f>
        <v>0</v>
      </c>
      <c r="E301" s="60">
        <f>IF(E299&gt;=E6,E299-E6,0)</f>
        <v>179245.25</v>
      </c>
      <c r="F301" s="45" t="str">
        <f t="shared" si="68"/>
        <v>-</v>
      </c>
    </row>
    <row r="302" spans="1:6" ht="12.75" customHeight="1" x14ac:dyDescent="0.2">
      <c r="A302" s="63">
        <v>92211</v>
      </c>
      <c r="B302" s="64" t="s">
        <v>596</v>
      </c>
      <c r="C302" s="247" t="s">
        <v>597</v>
      </c>
      <c r="D302" s="194">
        <v>37963.29</v>
      </c>
      <c r="E302" s="194">
        <v>0</v>
      </c>
      <c r="F302" s="45">
        <f t="shared" si="68"/>
        <v>0</v>
      </c>
    </row>
    <row r="303" spans="1:6" ht="12.75" customHeight="1" x14ac:dyDescent="0.2">
      <c r="A303" s="63">
        <v>92221</v>
      </c>
      <c r="B303" s="64" t="s">
        <v>598</v>
      </c>
      <c r="C303" s="247" t="s">
        <v>599</v>
      </c>
      <c r="D303" s="194">
        <v>0</v>
      </c>
      <c r="E303" s="194">
        <v>21076.91</v>
      </c>
      <c r="F303" s="45" t="str">
        <f t="shared" si="68"/>
        <v>-</v>
      </c>
    </row>
    <row r="304" spans="1:6" ht="12.75" customHeight="1" x14ac:dyDescent="0.2">
      <c r="A304" s="63">
        <v>96</v>
      </c>
      <c r="B304" s="220" t="s">
        <v>600</v>
      </c>
      <c r="C304" s="247" t="s">
        <v>601</v>
      </c>
      <c r="D304" s="194">
        <v>2826.6</v>
      </c>
      <c r="E304" s="194">
        <v>181761.22</v>
      </c>
      <c r="F304" s="45">
        <f t="shared" si="68"/>
        <v>6430.3834996108408</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69098.63</v>
      </c>
      <c r="E360" s="60">
        <f t="shared" si="86"/>
        <v>7254.96</v>
      </c>
      <c r="F360" s="45">
        <f t="shared" si="72"/>
        <v>10.499426689067496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7982.8499999999995</v>
      </c>
      <c r="E373" s="60">
        <f t="shared" si="90"/>
        <v>3478.71</v>
      </c>
      <c r="F373" s="45">
        <f t="shared" si="72"/>
        <v>43.57729382363442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7313.03</v>
      </c>
      <c r="E379" s="60">
        <f t="shared" si="92"/>
        <v>2069.9</v>
      </c>
      <c r="F379" s="45">
        <f t="shared" si="72"/>
        <v>28.304273331300433</v>
      </c>
    </row>
    <row r="380" spans="1:6" ht="12.75" customHeight="1" x14ac:dyDescent="0.2">
      <c r="A380" s="63">
        <v>4221</v>
      </c>
      <c r="B380" s="64" t="s">
        <v>647</v>
      </c>
      <c r="C380" s="247" t="s">
        <v>739</v>
      </c>
      <c r="D380" s="194">
        <v>4099.9399999999996</v>
      </c>
      <c r="E380" s="194">
        <v>110</v>
      </c>
      <c r="F380" s="45">
        <f t="shared" si="72"/>
        <v>2.6829660921867151</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3213.09</v>
      </c>
      <c r="E382" s="194">
        <v>1959.9</v>
      </c>
      <c r="F382" s="45">
        <f t="shared" si="72"/>
        <v>60.997357683725021</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669.82</v>
      </c>
      <c r="E393" s="60">
        <f t="shared" si="94"/>
        <v>1408.81</v>
      </c>
      <c r="F393" s="45">
        <f t="shared" si="72"/>
        <v>210.3266549222179</v>
      </c>
    </row>
    <row r="394" spans="1:6" ht="12.75" customHeight="1" x14ac:dyDescent="0.2">
      <c r="A394" s="63">
        <v>4241</v>
      </c>
      <c r="B394" s="64" t="s">
        <v>756</v>
      </c>
      <c r="C394" s="247" t="s">
        <v>757</v>
      </c>
      <c r="D394" s="194">
        <v>669.82</v>
      </c>
      <c r="E394" s="194">
        <v>1408.81</v>
      </c>
      <c r="F394" s="45">
        <f t="shared" si="72"/>
        <v>210.3266549222179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61115.78</v>
      </c>
      <c r="E412" s="60">
        <f t="shared" si="100"/>
        <v>3776.25</v>
      </c>
      <c r="F412" s="45">
        <f t="shared" si="72"/>
        <v>6.1788461179747687</v>
      </c>
    </row>
    <row r="413" spans="1:6" ht="12.75" customHeight="1" x14ac:dyDescent="0.2">
      <c r="A413" s="63">
        <v>451</v>
      </c>
      <c r="B413" s="64" t="s">
        <v>784</v>
      </c>
      <c r="C413" s="247" t="s">
        <v>785</v>
      </c>
      <c r="D413" s="194">
        <v>61115.78</v>
      </c>
      <c r="E413" s="194">
        <v>3776.25</v>
      </c>
      <c r="F413" s="45">
        <f t="shared" si="72"/>
        <v>6.1788461179747687</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69098.63</v>
      </c>
      <c r="E418" s="60">
        <f t="shared" si="102"/>
        <v>7254.96</v>
      </c>
      <c r="F418" s="45">
        <f t="shared" si="72"/>
        <v>10.499426689067496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2012836.95</v>
      </c>
      <c r="E422" s="60">
        <f>E6+E308</f>
        <v>2155765.67</v>
      </c>
      <c r="F422" s="45">
        <f t="shared" si="72"/>
        <v>107.10085931202724</v>
      </c>
    </row>
    <row r="423" spans="1:6" ht="12.75" customHeight="1" x14ac:dyDescent="0.2">
      <c r="A423" s="63" t="s">
        <v>581</v>
      </c>
      <c r="B423" s="64" t="s">
        <v>804</v>
      </c>
      <c r="C423" s="247" t="s">
        <v>805</v>
      </c>
      <c r="D423" s="60">
        <f t="shared" ref="D423:E423" si="103">D299+D360</f>
        <v>2036916.3399999999</v>
      </c>
      <c r="E423" s="60">
        <f t="shared" si="103"/>
        <v>2342265.88</v>
      </c>
      <c r="F423" s="45">
        <f t="shared" si="72"/>
        <v>114.99077473157293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24079.389999999898</v>
      </c>
      <c r="E425" s="60">
        <f t="shared" si="105"/>
        <v>186500.20999999996</v>
      </c>
      <c r="F425" s="45">
        <f t="shared" si="72"/>
        <v>774.52215359276443</v>
      </c>
    </row>
    <row r="426" spans="1:6" ht="12.75" customHeight="1" x14ac:dyDescent="0.2">
      <c r="A426" s="251" t="s">
        <v>810</v>
      </c>
      <c r="B426" s="183" t="s">
        <v>811</v>
      </c>
      <c r="C426" s="252" t="s">
        <v>812</v>
      </c>
      <c r="D426" s="60">
        <f t="shared" ref="D426:E426" si="106">IF(D302-D303+D419-D420&gt;=0,D302-D303+D419-D420,0)</f>
        <v>37963.29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21076.91</v>
      </c>
      <c r="F427" s="45" t="str">
        <f t="shared" si="72"/>
        <v>-</v>
      </c>
    </row>
    <row r="428" spans="1:6" ht="24" x14ac:dyDescent="0.2">
      <c r="A428" s="249" t="s">
        <v>815</v>
      </c>
      <c r="B428" s="243" t="s">
        <v>816</v>
      </c>
      <c r="C428" s="250" t="s">
        <v>817</v>
      </c>
      <c r="D428" s="81">
        <f t="shared" ref="D428:E428" si="108">D304+D421</f>
        <v>2826.6</v>
      </c>
      <c r="E428" s="81">
        <f t="shared" si="108"/>
        <v>181761.22</v>
      </c>
      <c r="F428" s="61">
        <f t="shared" si="72"/>
        <v>6430.3834996108408</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2012836.95</v>
      </c>
      <c r="E643" s="60">
        <f>E422+E430</f>
        <v>2155765.67</v>
      </c>
      <c r="F643" s="45">
        <f t="shared" si="109"/>
        <v>107.10085931202724</v>
      </c>
    </row>
    <row r="644" spans="1:6" ht="12.75" customHeight="1" x14ac:dyDescent="0.2">
      <c r="A644" s="63" t="s">
        <v>581</v>
      </c>
      <c r="B644" s="64" t="s">
        <v>1237</v>
      </c>
      <c r="C644" s="247" t="s">
        <v>1238</v>
      </c>
      <c r="D644" s="60">
        <f>D423+D535</f>
        <v>2036916.3399999999</v>
      </c>
      <c r="E644" s="60">
        <f>E423+E535</f>
        <v>2342265.88</v>
      </c>
      <c r="F644" s="45">
        <f t="shared" si="109"/>
        <v>114.99077473157293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24079.389999999898</v>
      </c>
      <c r="E646" s="60">
        <f t="shared" si="164"/>
        <v>186500.20999999996</v>
      </c>
      <c r="F646" s="45">
        <f t="shared" si="109"/>
        <v>774.52215359276443</v>
      </c>
    </row>
    <row r="647" spans="1:6" ht="24" x14ac:dyDescent="0.2">
      <c r="A647" s="251" t="s">
        <v>1243</v>
      </c>
      <c r="B647" s="64" t="s">
        <v>1244</v>
      </c>
      <c r="C647" s="252" t="s">
        <v>1243</v>
      </c>
      <c r="D647" s="60">
        <f>IF(D426-D427+D641-D642&gt;=0,D426-D427+D641-D642,0)</f>
        <v>37963.29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21076.91</v>
      </c>
      <c r="F648" s="45" t="str">
        <f t="shared" si="109"/>
        <v>-</v>
      </c>
    </row>
    <row r="649" spans="1:6" ht="24" x14ac:dyDescent="0.2">
      <c r="A649" s="63" t="s">
        <v>581</v>
      </c>
      <c r="B649" s="64" t="s">
        <v>1247</v>
      </c>
      <c r="C649" s="247" t="s">
        <v>1248</v>
      </c>
      <c r="D649" s="60">
        <f t="shared" ref="D649:E649" si="165">IF(D645+D647-D646-D648&gt;=0,D645+D647-D646-D648,0)</f>
        <v>13883.900000000103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207577.11999999997</v>
      </c>
      <c r="F650" s="45" t="str">
        <f t="shared" si="109"/>
        <v>-</v>
      </c>
    </row>
    <row r="651" spans="1:6" ht="24" x14ac:dyDescent="0.2">
      <c r="A651" s="249" t="s">
        <v>1251</v>
      </c>
      <c r="B651" s="184" t="s">
        <v>1252</v>
      </c>
      <c r="C651" s="250" t="s">
        <v>1251</v>
      </c>
      <c r="D651" s="196">
        <v>164867.54999999999</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26242.37</v>
      </c>
      <c r="E653" s="194">
        <v>0</v>
      </c>
      <c r="F653" s="45">
        <f t="shared" ref="F653:F740" si="167">IF(D653&lt;&gt;0,IF(E653/D653&gt;=100,"&gt;&gt;100",E653/D653*100),"-")</f>
        <v>0</v>
      </c>
    </row>
    <row r="654" spans="1:6" ht="12.75" customHeight="1" x14ac:dyDescent="0.2">
      <c r="A654" s="63" t="s">
        <v>1256</v>
      </c>
      <c r="B654" s="64" t="s">
        <v>1257</v>
      </c>
      <c r="C654" s="247" t="s">
        <v>1256</v>
      </c>
      <c r="D654" s="194">
        <v>187791.84</v>
      </c>
      <c r="E654" s="194">
        <v>139724.14000000001</v>
      </c>
      <c r="F654" s="45">
        <f t="shared" si="167"/>
        <v>74.403733410354789</v>
      </c>
    </row>
    <row r="655" spans="1:6" ht="12.75" customHeight="1" x14ac:dyDescent="0.2">
      <c r="A655" s="63" t="s">
        <v>1258</v>
      </c>
      <c r="B655" s="64" t="s">
        <v>1259</v>
      </c>
      <c r="C655" s="247" t="s">
        <v>1258</v>
      </c>
      <c r="D655" s="194">
        <v>214034.21</v>
      </c>
      <c r="E655" s="194">
        <v>139724.14000000001</v>
      </c>
      <c r="F655" s="45">
        <f t="shared" si="167"/>
        <v>65.2812183622422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59</v>
      </c>
      <c r="E658" s="253">
        <v>74</v>
      </c>
      <c r="F658" s="45">
        <f t="shared" si="167"/>
        <v>125.42372881355932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59</v>
      </c>
      <c r="E660" s="253">
        <v>74</v>
      </c>
      <c r="F660" s="45">
        <f t="shared" si="167"/>
        <v>125.42372881355932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1798862.14</v>
      </c>
      <c r="E683" s="192">
        <v>1980665.73</v>
      </c>
      <c r="F683" s="71">
        <f t="shared" si="167"/>
        <v>110.10658826807041</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1247.6600000000001</v>
      </c>
      <c r="E685" s="194">
        <v>1366.79</v>
      </c>
      <c r="F685" s="45">
        <f t="shared" si="167"/>
        <v>109.54827436961992</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3390.37</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20154.05</v>
      </c>
      <c r="E704" s="192">
        <v>2014</v>
      </c>
      <c r="F704" s="71">
        <f t="shared" si="167"/>
        <v>9.9930286964654744</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12240</v>
      </c>
      <c r="E724" s="192">
        <v>12540</v>
      </c>
      <c r="F724" s="71">
        <f t="shared" si="167"/>
        <v>102.45098039215685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2967.19</v>
      </c>
      <c r="F732" s="71" t="str">
        <f t="shared" si="167"/>
        <v>-</v>
      </c>
    </row>
    <row r="733" spans="1:6" ht="12.75" customHeight="1" x14ac:dyDescent="0.2">
      <c r="A733" s="70">
        <v>31215</v>
      </c>
      <c r="B733" s="65" t="s">
        <v>1395</v>
      </c>
      <c r="C733" s="278" t="s">
        <v>1396</v>
      </c>
      <c r="D733" s="192">
        <v>2317.56</v>
      </c>
      <c r="E733" s="192">
        <v>1324.32</v>
      </c>
      <c r="F733" s="71">
        <f t="shared" si="167"/>
        <v>57.142857142857139</v>
      </c>
    </row>
    <row r="734" spans="1:6" ht="12.75" customHeight="1" x14ac:dyDescent="0.2">
      <c r="A734" s="70">
        <v>32121</v>
      </c>
      <c r="B734" s="65" t="s">
        <v>1397</v>
      </c>
      <c r="C734" s="278" t="s">
        <v>1398</v>
      </c>
      <c r="D734" s="192">
        <v>54299.74</v>
      </c>
      <c r="E734" s="192">
        <v>59361.64</v>
      </c>
      <c r="F734" s="71">
        <f t="shared" si="167"/>
        <v>109.32214408393115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1933.01</v>
      </c>
      <c r="E736" s="194">
        <v>6400</v>
      </c>
      <c r="F736" s="45">
        <f t="shared" si="167"/>
        <v>331.08985468259345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39194.49</v>
      </c>
      <c r="E738" s="194">
        <v>51867.45</v>
      </c>
      <c r="F738" s="45">
        <f t="shared" si="167"/>
        <v>132.33352443162292</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90" zoomScaleNormal="9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1620102.9300000002</v>
      </c>
      <c r="E6" s="180">
        <f t="shared" si="0"/>
        <v>631018.72000000009</v>
      </c>
      <c r="F6" s="181">
        <f t="shared" ref="F6:F298" si="1">IF(D6&gt;0,IF(E6/D6&gt;=100,"&gt;&gt;100",E6/D6*100),"-")</f>
        <v>38.949298116509176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1429595.4200000002</v>
      </c>
      <c r="E7" s="79">
        <f t="shared" si="2"/>
        <v>420710.27000000008</v>
      </c>
      <c r="F7" s="71">
        <f t="shared" si="1"/>
        <v>29.428624638430922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1429595.4200000002</v>
      </c>
      <c r="E12" s="79">
        <f t="shared" si="3"/>
        <v>420710.27000000008</v>
      </c>
      <c r="F12" s="71">
        <f t="shared" si="1"/>
        <v>29.428624638430922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1363187.4</v>
      </c>
      <c r="E13" s="79">
        <f t="shared" si="4"/>
        <v>327869.32000000007</v>
      </c>
      <c r="F13" s="71">
        <f t="shared" si="1"/>
        <v>24.051668904803559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61115.78</v>
      </c>
      <c r="E14" s="192">
        <v>21390.78</v>
      </c>
      <c r="F14" s="71">
        <f t="shared" si="1"/>
        <v>35.000420513327327</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1626252.69</v>
      </c>
      <c r="E15" s="192">
        <v>599709.53</v>
      </c>
      <c r="F15" s="71">
        <f t="shared" si="1"/>
        <v>36.876774051638925</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324181.07</v>
      </c>
      <c r="E18" s="192">
        <v>293230.99</v>
      </c>
      <c r="F18" s="71">
        <f t="shared" si="1"/>
        <v>90.452841678880262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29867.369999999995</v>
      </c>
      <c r="E19" s="79">
        <f t="shared" si="5"/>
        <v>55148.99000000002</v>
      </c>
      <c r="F19" s="71">
        <f t="shared" si="1"/>
        <v>184.64628790549696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112926.18</v>
      </c>
      <c r="E20" s="192">
        <v>189865.42</v>
      </c>
      <c r="F20" s="71">
        <f t="shared" si="1"/>
        <v>168.13233211289005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5799.35</v>
      </c>
      <c r="E21" s="192">
        <v>5799.35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20077.11</v>
      </c>
      <c r="E22" s="192">
        <v>22037.01</v>
      </c>
      <c r="F22" s="71">
        <f t="shared" si="1"/>
        <v>109.76186313667652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6032.1</v>
      </c>
      <c r="E23" s="192">
        <v>6032.1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2541.5300000000002</v>
      </c>
      <c r="E24" s="192">
        <v>2541.5300000000002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12473.74</v>
      </c>
      <c r="E25" s="192">
        <v>12473.74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55158.06</v>
      </c>
      <c r="E26" s="192">
        <v>55158.06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185140.7</v>
      </c>
      <c r="E28" s="192">
        <v>238758.22</v>
      </c>
      <c r="F28" s="71">
        <f t="shared" si="1"/>
        <v>128.96041767153307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19345.37</v>
      </c>
      <c r="E30" s="192">
        <v>19345.37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19345.37</v>
      </c>
      <c r="E34" s="192">
        <v>19345.37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36025.620000000003</v>
      </c>
      <c r="E35" s="79">
        <f t="shared" si="7"/>
        <v>37434.43</v>
      </c>
      <c r="F35" s="71">
        <f t="shared" si="1"/>
        <v>103.910578083042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36025.620000000003</v>
      </c>
      <c r="E36" s="192">
        <v>37434.43</v>
      </c>
      <c r="F36" s="71">
        <f t="shared" si="1"/>
        <v>103.910578083042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515.03</v>
      </c>
      <c r="E45" s="79">
        <f t="shared" si="9"/>
        <v>257.52999999999997</v>
      </c>
      <c r="F45" s="71">
        <f t="shared" si="1"/>
        <v>50.002912451701839</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1030.03</v>
      </c>
      <c r="E47" s="192">
        <v>1030.03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515</v>
      </c>
      <c r="E50" s="192">
        <v>772.5</v>
      </c>
      <c r="F50" s="71">
        <f t="shared" si="1"/>
        <v>150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30928.959999999999</v>
      </c>
      <c r="E54" s="192">
        <v>31729.96</v>
      </c>
      <c r="F54" s="71">
        <f t="shared" si="1"/>
        <v>102.58980580013038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30928.959999999999</v>
      </c>
      <c r="E55" s="192">
        <v>31729.96</v>
      </c>
      <c r="F55" s="71">
        <f t="shared" si="1"/>
        <v>102.58980580013038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190507.50999999998</v>
      </c>
      <c r="E69" s="79">
        <f>E70+E82+E88+E119+E135+E147+E165+E171</f>
        <v>210308.44999999998</v>
      </c>
      <c r="F69" s="71">
        <f t="shared" si="1"/>
        <v>110.39378447600308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678.37</v>
      </c>
      <c r="E82" s="79">
        <f>SUM(E83:E85)-E86+E87</f>
        <v>5382.61</v>
      </c>
      <c r="F82" s="71">
        <f t="shared" si="1"/>
        <v>793.46226985273518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678.37</v>
      </c>
      <c r="E87" s="192">
        <v>5382.61</v>
      </c>
      <c r="F87" s="71">
        <f t="shared" si="1"/>
        <v>793.46226985273518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24956.42</v>
      </c>
      <c r="E147" s="79">
        <f t="shared" si="24"/>
        <v>204925.84</v>
      </c>
      <c r="F147" s="71">
        <f t="shared" si="1"/>
        <v>821.13476211732302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180847.22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180847.22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2826.6</v>
      </c>
      <c r="E161" s="192">
        <v>914</v>
      </c>
      <c r="F161" s="71">
        <f t="shared" si="1"/>
        <v>32.335668294063538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22129.82</v>
      </c>
      <c r="E162" s="192">
        <v>23164.62</v>
      </c>
      <c r="F162" s="71">
        <f t="shared" si="1"/>
        <v>104.67604345629562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5.17</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5.17</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164867.54999999999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164867.54999999999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1620102.9300000002</v>
      </c>
      <c r="E176" s="79">
        <f>E177+E251</f>
        <v>631018.72</v>
      </c>
      <c r="F176" s="71">
        <f t="shared" si="1"/>
        <v>38.949298116509176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168961.08</v>
      </c>
      <c r="E177" s="79">
        <f>E178+E197+E203+E219+E247+E248</f>
        <v>196590.18999999997</v>
      </c>
      <c r="F177" s="71">
        <f t="shared" si="1"/>
        <v>116.3523516776763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168961.08</v>
      </c>
      <c r="E178" s="79">
        <f>SUM(E179:E181)+E185+E186+SUM(E194:E196)</f>
        <v>194274.65</v>
      </c>
      <c r="F178" s="71">
        <f t="shared" si="1"/>
        <v>114.98189405512798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154543.88</v>
      </c>
      <c r="E179" s="192">
        <v>176961.02</v>
      </c>
      <c r="F179" s="71">
        <f t="shared" si="1"/>
        <v>114.50535601927425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13738.83</v>
      </c>
      <c r="E180" s="192">
        <v>17313.63</v>
      </c>
      <c r="F180" s="71">
        <f t="shared" si="1"/>
        <v>126.01968289876213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678.37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15.49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15.49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2300.0500000000002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1451141.85</v>
      </c>
      <c r="E251" s="79">
        <f>+E252+E255-E264+E274+E291</f>
        <v>434428.53</v>
      </c>
      <c r="F251" s="71">
        <f t="shared" si="1"/>
        <v>29.937013393969718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1434431.35</v>
      </c>
      <c r="E252" s="79">
        <f>E253-E254</f>
        <v>460244.43</v>
      </c>
      <c r="F252" s="71">
        <f t="shared" si="1"/>
        <v>32.085497155371009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1434431.35</v>
      </c>
      <c r="E253" s="192">
        <v>460244.43</v>
      </c>
      <c r="F253" s="71">
        <f t="shared" si="1"/>
        <v>32.085497155371009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13883.9</v>
      </c>
      <c r="E255" s="79">
        <f>E256-E260</f>
        <v>-207577.12</v>
      </c>
      <c r="F255" s="71">
        <f t="shared" si="1"/>
        <v>-1495.0923011545747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13883.9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13883.9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207577.12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207577.12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2826.6</v>
      </c>
      <c r="E274" s="79">
        <f>SUM(E275:E277)+SUM(E286:E290)</f>
        <v>181761.22</v>
      </c>
      <c r="F274" s="71">
        <f t="shared" si="1"/>
        <v>6430.3834996108408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2826.6</v>
      </c>
      <c r="E277" s="79">
        <f>SUM(E278:E285)</f>
        <v>180847.22</v>
      </c>
      <c r="F277" s="71">
        <f t="shared" si="39"/>
        <v>6398.0478313167769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2826.6</v>
      </c>
      <c r="E283" s="192">
        <v>180847.22</v>
      </c>
      <c r="F283" s="71">
        <f t="shared" si="39"/>
        <v>6398.0478313167769</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914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76829.240000000005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76829.240000000005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24956.42</v>
      </c>
      <c r="E303" s="192">
        <v>204925.84</v>
      </c>
      <c r="F303" s="71">
        <f t="shared" si="43"/>
        <v>821.13476211732302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5.17</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678.37</v>
      </c>
      <c r="E308" s="192">
        <v>5382.61</v>
      </c>
      <c r="F308" s="71">
        <f t="shared" si="43"/>
        <v>793.46226985273518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23164.62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168961.08</v>
      </c>
      <c r="E337" s="192">
        <v>194274.65</v>
      </c>
      <c r="F337" s="71">
        <f t="shared" si="43"/>
        <v>114.98189405512798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15.49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2300.0500000000002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76829.240000000005</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2036916.34</v>
      </c>
      <c r="E114" s="60">
        <f t="shared" si="22"/>
        <v>2342265.88</v>
      </c>
      <c r="F114" s="45">
        <f t="shared" si="1"/>
        <v>114.99077473157291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2036916.34</v>
      </c>
      <c r="E118" s="60">
        <f t="shared" si="24"/>
        <v>2342265.88</v>
      </c>
      <c r="F118" s="45">
        <f t="shared" si="1"/>
        <v>114.99077473157291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2036916.34</v>
      </c>
      <c r="E119" s="194">
        <v>2342265.88</v>
      </c>
      <c r="F119" s="45">
        <f t="shared" si="1"/>
        <v>114.99077473157291</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2036916.34</v>
      </c>
      <c r="E141" s="81">
        <f t="shared" si="28"/>
        <v>2342265.88</v>
      </c>
      <c r="F141" s="61">
        <f t="shared" si="1"/>
        <v>114.99077473157291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1095602.7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1095602.7</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1095602.7</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1095602.7</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35" sqref="D3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168961.08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196590.18999999997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194274.65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176961.02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17313.63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15.49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2300.0500000000002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168961.08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168961.08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154543.88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13738.83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678.37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0</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196590.18999999997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196590.19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196590.19</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196590.19</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18049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96" fitToHeight="0"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Kasalo</cp:lastModifiedBy>
  <cp:lastPrinted>2026-01-22T11:31:06Z</cp:lastPrinted>
  <dcterms:created xsi:type="dcterms:W3CDTF">2022-04-01T05:14:30Z</dcterms:created>
  <dcterms:modified xsi:type="dcterms:W3CDTF">2026-01-30T12:29:49Z</dcterms:modified>
</cp:coreProperties>
</file>